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1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<sst xmlns="http://schemas.openxmlformats.org/spreadsheetml/2006/main" count="1317" uniqueCount="427">
  <si>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</si>
  <si>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</si>
  <si>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</si>
  <si>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</si>
  <si>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</si>
  <si>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</si>
  <si>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</si>
  <si>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</si>
  <si>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</si>
  <si>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</si>
  <si>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</si>
  <si>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</si>
  <si>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</si>
  <si>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</si>
  <si>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</si>
  <si>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</si>
  <si>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</si>
  <si>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</si>
  <si>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</si>
  <si>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</si>
  <si>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</si>
  <si>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</si>
  <si>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</si>
  <si>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</si>
  <si>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</si>
  <si>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</si>
  <si>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</si>
  <si>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</si>
  <si>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</si>
  <si>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</si>
  <si>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</si>
  <si>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</si>
  <si>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</si>
  <si>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</si>
  <si>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</si>
  <si>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</si>
  <si>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</si>
  <si>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</si>
  <si>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</si>
  <si>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</si>
  <si>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</si>
  <si>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</si>
  <si>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</si>
  <si>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</si>
  <si>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</si>
  <si>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</si>
  <si>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</si>
  <si>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</si>
  <si>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</si>
  <si>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</si>
  <si>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</si>
  <si>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</si>
  <si>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</si>
  <si>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</si>
  <si>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</si>
  <si>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</si>
  <si>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</si>
  <si>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</si>
  <si>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</si>
  <si>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</si>
  <si>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</si>
  <si>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</si>
  <si>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</si>
  <si>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</si>
  <si>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</si>
  <si>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</si>
  <si>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</si>
  <si>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</si>
  <si>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</si>
  <si>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</si>
  <si>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</si>
  <si>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</si>
  <si>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</si>
  <si>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</si>
  <si>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</si>
  <si>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</si>
  <si>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</si>
  <si>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</si>
  <si>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</si>
  <si>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</si>
  <si>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</si>
  <si>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</si>
  <si>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</si>
  <si>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</si>
  <si>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</si>
  <si>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</si>
  <si>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</si>
  <si>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</si>
  <si>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</si>
  <si>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</si>
  <si>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</si>
  <si>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</si>
  <si>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</si>
  <si>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</si>
  <si>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</si>
  <si>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</si>
  <si>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</si>
  <si>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</si>
  <si>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</si>
  <si>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</si>
  <si>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</si>
  <si>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</si>
  <si>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</si>
  <si>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</si>
  <si>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</si>
  <si>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</si>
  <si>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</si>
  <si>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</si>
  <si>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</si>
  <si>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</si>
  <si>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</si>
  <si>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</si>
  <si>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</si>
  <si>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</si>
  <si>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</si>
  <si>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</si>
  <si>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</si>
  <si>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</si>
  <si>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</si>
  <si>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</si>
  <si>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</si>
  <si>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</si>
  <si>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</si>
  <si>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</si>
  <si>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</si>
  <si>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</si>
  <si>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</si>
  <si>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</si>
  <si>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</si>
  <si>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</si>
  <si>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</si>
  <si>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</si>
  <si>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</si>
  <si>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</si>
  <si>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</si>
  <si>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</si>
  <si>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</si>
  <si>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</si>
  <si>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</si>
  <si>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</si>
  <si>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</si>
  <si>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</si>
  <si>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</si>
  <si>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</si>
  <si>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</si>
  <si>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</si>
  <si>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</si>
  <si>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</si>
  <si>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</si>
  <si>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</si>
  <si>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</si>
  <si>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</si>
  <si>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</si>
  <si>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</si>
  <si>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</si>
  <si>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</si>
  <si>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</si>
  <si>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</si>
  <si>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</si>
  <si>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</si>
  <si>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</si>
  <si>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</si>
  <si>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</si>
  <si>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</si>
  <si>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</si>
  <si>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</si>
  <si>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</si>
  <si>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</si>
  <si>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</si>
  <si>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</si>
  <si>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</si>
  <si>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</si>
  <si>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</si>
  <si>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</si>
  <si>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</si>
  <si>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</si>
  <si>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</si>
  <si>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</si>
  <si>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</si>
  <si>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</si>
  <si>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</si>
  <si>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</si>
  <si>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</si>
  <si>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</si>
  <si>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</si>
  <si>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</si>
  <si>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</si>
  <si>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</si>
  <si>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</si>
  <si>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</si>
  <si>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</si>
  <si>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</si>
  <si>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</si>
  <si>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</si>
  <si>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</si>
  <si>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</si>
  <si>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</si>
  <si>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</si>
  <si>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</si>
  <si>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</si>
  <si>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</si>
  <si>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</si>
  <si>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</si>
  <si>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</si>
  <si>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</si>
  <si>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</si>
  <si>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</si>
  <si>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</si>
  <si>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</si>
  <si>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</si>
  <si>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</si>
  <si>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</si>
  <si>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</si>
  <si>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</si>
  <si>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</si>
  <si>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</si>
  <si>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</si>
  <si>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</si>
  <si>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9510100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</si>
  <si>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</si>
  <si>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</si>
  <si>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</si>
  <si>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</si>
  <si>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</si>
  <si>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</si>
  <si>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</si>
  <si>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</si>
  <si>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</si>
  <si>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</si>
  <si>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</si>
  <si>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</si>
  <si>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</si>
  <si>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</si>
  <si>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</si>
  <si>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</si>
  <si>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</si>
  <si>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</si>
  <si>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9910100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</si>
  <si>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</si>
  <si>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</si>
  <si>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</si>
  <si>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</si>
  <si>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</si>
  <si>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</si>
  <si>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</si>
  <si>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</si>
  <si>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</si>
  <si>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</si>
  <si>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</si>
  <si>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</si>
  <si>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</si>
  <si>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</si>
  <si>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</si>
  <si>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</si>
  <si>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</si>
  <si>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</si>
  <si>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</si>
  <si>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</si>
  <si>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</si>
  <si>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</si>
  <si>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</si>
  <si>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</si>
  <si>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</si>
  <si>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</si>
  <si>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</si>
  <si>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</si>
  <si>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</si>
  <si>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</si>
  <si>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</si>
  <si>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</si>
  <si>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</si>
  <si>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</si>
  <si>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7411003</t>
  </si>
  <si>
    <t>Погашение кредиторской задолженности по формированию схемы теплоснабжения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</si>
  <si>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</si>
  <si>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</si>
  <si>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</si>
  <si>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</si>
  <si>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</si>
  <si>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</si>
  <si>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</si>
  <si>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</si>
  <si>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</si>
  <si>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</si>
  <si>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</si>
  <si>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</si>
  <si>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</si>
  <si>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</si>
  <si>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</si>
  <si>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</si>
  <si>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</si>
  <si>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</si>
  <si>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</si>
  <si>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</si>
  <si>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</si>
  <si>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</si>
  <si>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</si>
  <si>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</si>
  <si>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</si>
  <si>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</si>
  <si>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</si>
  <si>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</si>
  <si>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</si>
  <si>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</si>
  <si>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</si>
  <si>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7230703</t>
  </si>
  <si>
    <t>Монтаж газопроводных стоек в с. Ерышовка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</si>
  <si>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</si>
  <si>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</si>
  <si>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</si>
  <si>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</si>
  <si>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</si>
  <si>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</si>
  <si>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</si>
  <si>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</si>
  <si>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</si>
  <si>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</si>
  <si>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6215020, 6205020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</si>
  <si>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</si>
  <si>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>Выполнение других обязательств муниципального образования (услуги по ликвидации пожара)</t>
  </si>
  <si>
    <t>9616000</t>
  </si>
  <si>
    <t xml:space="preserve">Доходы мест. бюдж. от продажи имущ.и земли </t>
  </si>
  <si>
    <t>Доходы мест. бюдж. от продажи имущ.земл</t>
  </si>
  <si>
    <t>план на I квартал</t>
  </si>
  <si>
    <t>% к плану I квартала.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</si>
  <si>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</si>
  <si>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</si>
  <si>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</si>
  <si>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7230705</t>
  </si>
  <si>
    <t>Внутрипоселковый газопровод среднего давления от врезки у ГРП п. Ртищевский до северной части п. Ртищевский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</si>
  <si>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</si>
  <si>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</si>
  <si>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</si>
  <si>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</si>
  <si>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</si>
  <si>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</si>
  <si>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</si>
  <si>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</si>
  <si>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</si>
  <si>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</si>
  <si>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</si>
  <si>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</si>
  <si>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</si>
  <si>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</si>
  <si>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</si>
  <si>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</si>
  <si>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</si>
  <si>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</si>
  <si>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</si>
  <si>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</si>
  <si>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</si>
  <si>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</si>
  <si>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</si>
  <si>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</si>
  <si>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</si>
  <si>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</si>
  <si>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</si>
  <si>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</si>
  <si>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</si>
  <si>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</si>
  <si>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</si>
  <si>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</si>
  <si>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</si>
  <si>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</si>
  <si>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</si>
  <si>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</si>
  <si>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</si>
  <si>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</si>
  <si>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</si>
  <si>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</si>
  <si>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</si>
  <si>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</si>
  <si>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</si>
  <si>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</si>
  <si>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</si>
  <si>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</si>
  <si>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</si>
  <si>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</si>
  <si>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</si>
  <si>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</si>
  <si>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</si>
  <si>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</si>
  <si>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</si>
  <si>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</si>
  <si>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</si>
  <si>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</si>
  <si>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</si>
  <si>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</si>
  <si>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</si>
  <si>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</si>
  <si>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</si>
  <si>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</si>
  <si>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</si>
  <si>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</si>
  <si>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</si>
  <si>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</si>
  <si>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</si>
  <si>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</si>
  <si>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</si>
  <si>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</si>
  <si>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</si>
  <si>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</si>
  <si>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</si>
  <si>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</si>
  <si>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</si>
  <si>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</si>
  <si>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</si>
  <si>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</si>
  <si>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</si>
  <si>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</si>
  <si>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</si>
  <si>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</si>
  <si>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</si>
  <si>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</si>
  <si>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</si>
  <si>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</si>
  <si>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</si>
  <si>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</si>
  <si>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СПРАВКА
об исполнении бюджета МО г. Ртищево
на 01.02.2016г.
</t>
  </si>
  <si>
    <t xml:space="preserve">СПРАВКА
об исполнении бюджета Макаровского МО
на 01.02.2016г.
</t>
  </si>
  <si>
    <t xml:space="preserve">СПРАВКА
об исполнении бюджета Краснозвездинского МО
на 01.02.2016г.
</t>
  </si>
  <si>
    <t xml:space="preserve">СПРАВКА
об исполнении бюджета Октябрьского МО
на 01.02.2016г.
</t>
  </si>
  <si>
    <t xml:space="preserve">СПРАВКА
об исполнении бюджета Салтыковского МО
на 01.02.2016г.
</t>
  </si>
  <si>
    <t xml:space="preserve">СПРАВКА
об исполнении бюджета Урусовского МО
на 01.02.2016г.
</t>
  </si>
  <si>
    <t xml:space="preserve">СПРАВКА
об исполнении бюджета Шило-Голицинского МО
на 01.02.2016г.
</t>
  </si>
  <si>
    <t xml:space="preserve">СПРАВКА
об исполнении бюджета Ртищевского района (консолидация)
на 01.02.2016г.
</t>
  </si>
  <si>
    <t xml:space="preserve">СПРАВКА
об исполнении бюджета Ртищевского района
на 01.02.2016 г.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</si>
</sst>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right" vertical="center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5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77" fontId="12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187" fontId="1" fillId="33" borderId="11" xfId="52" applyNumberFormat="1" applyFont="1" applyFill="1" applyBorder="1" applyAlignment="1" applyProtection="1">
      <alignment wrapText="1"/>
      <protection hidden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left" wrapText="1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1"/>
  <sheetViews>
    <sheetView workbookViewId="0" topLeftCell="A1">
      <selection activeCell="C4" sqref="C1:C16384"/>
    </sheetView>
  </sheetViews>
  <sheetFormatPr defaultColWidth="9.140625" defaultRowHeight="12.75"/>
  <cols>
    <col min="1" max="1" width="6.57421875" style="34" customWidth="1"/>
    <col min="2" max="2" width="61.00390625" style="34" customWidth="1"/>
    <col min="3" max="3" width="11.28125" style="35" hidden="1" customWidth="1"/>
    <col min="4" max="4" width="18.28125" style="34" customWidth="1"/>
    <col min="5" max="5" width="17.57421875" style="34" customWidth="1"/>
    <col min="6" max="6" width="13.8515625" style="34" customWidth="1"/>
    <col min="7" max="7" width="13.8515625" style="125" customWidth="1"/>
    <col min="8" max="8" width="12.57421875" style="125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6" t="s">
        <v>426</v>
      </c>
      <c r="B1" s="156"/>
      <c r="C1" s="156"/>
      <c r="D1" s="156"/>
      <c r="E1" s="156"/>
      <c r="F1" s="156"/>
      <c r="G1" s="156"/>
      <c r="H1" s="156"/>
      <c r="I1" s="12"/>
    </row>
    <row r="2" spans="1:9" ht="12.75" customHeight="1">
      <c r="A2" s="166"/>
      <c r="B2" s="168" t="s">
        <v>2</v>
      </c>
      <c r="C2" s="169" t="s">
        <v>162</v>
      </c>
      <c r="D2" s="160" t="s">
        <v>3</v>
      </c>
      <c r="E2" s="158" t="s">
        <v>323</v>
      </c>
      <c r="F2" s="160" t="s">
        <v>4</v>
      </c>
      <c r="G2" s="165" t="s">
        <v>5</v>
      </c>
      <c r="H2" s="158" t="s">
        <v>324</v>
      </c>
      <c r="I2" s="13"/>
    </row>
    <row r="3" spans="1:9" ht="21" customHeight="1">
      <c r="A3" s="167"/>
      <c r="B3" s="168"/>
      <c r="C3" s="170"/>
      <c r="D3" s="160"/>
      <c r="E3" s="159"/>
      <c r="F3" s="160"/>
      <c r="G3" s="165"/>
      <c r="H3" s="159"/>
      <c r="I3" s="13"/>
    </row>
    <row r="4" spans="1:9" ht="15" customHeight="1">
      <c r="A4" s="146"/>
      <c r="B4" s="143" t="s">
        <v>82</v>
      </c>
      <c r="C4" s="149"/>
      <c r="D4" s="144">
        <f>D5+D6+D7+D8+D9+D10+D11+D12+D13+D14+D15+D16+D17+D18+D19+D20+D21+D23</f>
        <v>156832.49999999997</v>
      </c>
      <c r="E4" s="144">
        <f>E5+E6+E7+E8+E9+E10+E11+E12+E13+E14+E15+E16+E17+E18+E19+E20+E21+E23</f>
        <v>33398</v>
      </c>
      <c r="F4" s="144">
        <f>F5+F6+F7+F8+F9+F10+F11+F12+F13+F14+F15+F16+F17+F18+F19+F20+F21+F23</f>
        <v>12415.199999999999</v>
      </c>
      <c r="G4" s="106">
        <f>F4/D4</f>
        <v>0.07916216345464111</v>
      </c>
      <c r="H4" s="106">
        <f>F4/E4</f>
        <v>0.3717348344212228</v>
      </c>
      <c r="I4" s="14"/>
    </row>
    <row r="5" spans="1:9" ht="15">
      <c r="A5" s="146"/>
      <c r="B5" s="142" t="s">
        <v>6</v>
      </c>
      <c r="C5" s="150"/>
      <c r="D5" s="30">
        <v>107860</v>
      </c>
      <c r="E5" s="30">
        <v>22800</v>
      </c>
      <c r="F5" s="30">
        <v>5909.4</v>
      </c>
      <c r="G5" s="106">
        <f aca="true" t="shared" si="0" ref="G5:G35">F5/D5</f>
        <v>0.05478768774337103</v>
      </c>
      <c r="H5" s="106">
        <f aca="true" t="shared" si="1" ref="H5:H35">F5/E5</f>
        <v>0.2591842105263158</v>
      </c>
      <c r="I5" s="14"/>
    </row>
    <row r="6" spans="1:9" ht="15">
      <c r="A6" s="146"/>
      <c r="B6" s="142" t="s">
        <v>7</v>
      </c>
      <c r="C6" s="150"/>
      <c r="D6" s="30">
        <v>21000</v>
      </c>
      <c r="E6" s="30">
        <v>4500</v>
      </c>
      <c r="F6" s="30">
        <v>4027.4</v>
      </c>
      <c r="G6" s="106">
        <f t="shared" si="0"/>
        <v>0.19178095238095239</v>
      </c>
      <c r="H6" s="106">
        <f t="shared" si="1"/>
        <v>0.8949777777777778</v>
      </c>
      <c r="I6" s="14"/>
    </row>
    <row r="7" spans="1:9" ht="15">
      <c r="A7" s="146"/>
      <c r="B7" s="142" t="s">
        <v>8</v>
      </c>
      <c r="C7" s="150"/>
      <c r="D7" s="30">
        <v>4100</v>
      </c>
      <c r="E7" s="30">
        <v>1200</v>
      </c>
      <c r="F7" s="30">
        <v>371.5</v>
      </c>
      <c r="G7" s="106">
        <f t="shared" si="0"/>
        <v>0.09060975609756097</v>
      </c>
      <c r="H7" s="106">
        <f t="shared" si="1"/>
        <v>0.3095833333333333</v>
      </c>
      <c r="I7" s="14"/>
    </row>
    <row r="8" spans="1:9" ht="15">
      <c r="A8" s="146"/>
      <c r="B8" s="142" t="s">
        <v>9</v>
      </c>
      <c r="C8" s="150"/>
      <c r="D8" s="30">
        <v>0</v>
      </c>
      <c r="E8" s="30">
        <v>0</v>
      </c>
      <c r="F8" s="30">
        <v>0</v>
      </c>
      <c r="G8" s="106">
        <v>0</v>
      </c>
      <c r="H8" s="106">
        <v>0</v>
      </c>
      <c r="I8" s="14"/>
    </row>
    <row r="9" spans="1:9" ht="15">
      <c r="A9" s="146"/>
      <c r="B9" s="142" t="s">
        <v>265</v>
      </c>
      <c r="C9" s="150"/>
      <c r="D9" s="30">
        <v>13131.3</v>
      </c>
      <c r="E9" s="30">
        <v>3280</v>
      </c>
      <c r="F9" s="30">
        <v>1010.3</v>
      </c>
      <c r="G9" s="106">
        <f t="shared" si="0"/>
        <v>0.07693830770753848</v>
      </c>
      <c r="H9" s="106">
        <f t="shared" si="1"/>
        <v>0.3080182926829268</v>
      </c>
      <c r="I9" s="14"/>
    </row>
    <row r="10" spans="1:9" ht="15">
      <c r="A10" s="146"/>
      <c r="B10" s="142" t="s">
        <v>10</v>
      </c>
      <c r="C10" s="150"/>
      <c r="D10" s="30">
        <v>0</v>
      </c>
      <c r="E10" s="30">
        <v>0</v>
      </c>
      <c r="F10" s="30">
        <v>0</v>
      </c>
      <c r="G10" s="106">
        <v>0</v>
      </c>
      <c r="H10" s="106">
        <v>0</v>
      </c>
      <c r="I10" s="14"/>
    </row>
    <row r="11" spans="1:9" ht="15">
      <c r="A11" s="146"/>
      <c r="B11" s="142" t="s">
        <v>107</v>
      </c>
      <c r="C11" s="150"/>
      <c r="D11" s="30">
        <v>3420</v>
      </c>
      <c r="E11" s="30">
        <v>500</v>
      </c>
      <c r="F11" s="30">
        <v>182.8</v>
      </c>
      <c r="G11" s="106">
        <f t="shared" si="0"/>
        <v>0.053450292397660824</v>
      </c>
      <c r="H11" s="106">
        <f t="shared" si="1"/>
        <v>0.36560000000000004</v>
      </c>
      <c r="I11" s="14"/>
    </row>
    <row r="12" spans="1:9" ht="15">
      <c r="A12" s="146"/>
      <c r="B12" s="142" t="s">
        <v>11</v>
      </c>
      <c r="C12" s="150"/>
      <c r="D12" s="30">
        <v>0</v>
      </c>
      <c r="E12" s="30">
        <v>0</v>
      </c>
      <c r="F12" s="30">
        <v>0</v>
      </c>
      <c r="G12" s="106">
        <v>0</v>
      </c>
      <c r="H12" s="106">
        <v>0</v>
      </c>
      <c r="I12" s="14"/>
    </row>
    <row r="13" spans="1:9" ht="15">
      <c r="A13" s="146"/>
      <c r="B13" s="142" t="s">
        <v>12</v>
      </c>
      <c r="C13" s="150"/>
      <c r="D13" s="30">
        <v>4000</v>
      </c>
      <c r="E13" s="30">
        <v>600</v>
      </c>
      <c r="F13" s="30">
        <v>260.7</v>
      </c>
      <c r="G13" s="106">
        <f t="shared" si="0"/>
        <v>0.065175</v>
      </c>
      <c r="H13" s="106">
        <f t="shared" si="1"/>
        <v>0.4345</v>
      </c>
      <c r="I13" s="14"/>
    </row>
    <row r="14" spans="1:9" ht="15">
      <c r="A14" s="146"/>
      <c r="B14" s="142" t="s">
        <v>13</v>
      </c>
      <c r="C14" s="150"/>
      <c r="D14" s="30">
        <v>500</v>
      </c>
      <c r="E14" s="30">
        <v>100</v>
      </c>
      <c r="F14" s="30">
        <v>48.9</v>
      </c>
      <c r="G14" s="106">
        <f t="shared" si="0"/>
        <v>0.0978</v>
      </c>
      <c r="H14" s="106">
        <f t="shared" si="1"/>
        <v>0.489</v>
      </c>
      <c r="I14" s="14"/>
    </row>
    <row r="15" spans="1:9" ht="15">
      <c r="A15" s="146"/>
      <c r="B15" s="142" t="s">
        <v>14</v>
      </c>
      <c r="C15" s="150"/>
      <c r="D15" s="30">
        <v>0</v>
      </c>
      <c r="E15" s="30">
        <v>0</v>
      </c>
      <c r="F15" s="30">
        <v>0</v>
      </c>
      <c r="G15" s="106">
        <v>0</v>
      </c>
      <c r="H15" s="106">
        <v>0</v>
      </c>
      <c r="I15" s="14"/>
    </row>
    <row r="16" spans="1:9" ht="15">
      <c r="A16" s="146"/>
      <c r="B16" s="142" t="s">
        <v>15</v>
      </c>
      <c r="C16" s="150"/>
      <c r="D16" s="30">
        <v>0</v>
      </c>
      <c r="E16" s="30">
        <v>0</v>
      </c>
      <c r="F16" s="30">
        <v>0</v>
      </c>
      <c r="G16" s="106">
        <v>0</v>
      </c>
      <c r="H16" s="106">
        <v>0</v>
      </c>
      <c r="I16" s="14"/>
    </row>
    <row r="17" spans="1:9" ht="15">
      <c r="A17" s="146"/>
      <c r="B17" s="142" t="s">
        <v>16</v>
      </c>
      <c r="C17" s="150"/>
      <c r="D17" s="30">
        <v>436.6</v>
      </c>
      <c r="E17" s="30">
        <v>100</v>
      </c>
      <c r="F17" s="30">
        <v>98.4</v>
      </c>
      <c r="G17" s="106">
        <f t="shared" si="0"/>
        <v>0.22537792029317452</v>
      </c>
      <c r="H17" s="106">
        <f t="shared" si="1"/>
        <v>0.9840000000000001</v>
      </c>
      <c r="I17" s="14"/>
    </row>
    <row r="18" spans="1:9" ht="15" hidden="1">
      <c r="A18" s="146"/>
      <c r="B18" s="142"/>
      <c r="C18" s="150"/>
      <c r="D18" s="30">
        <v>0</v>
      </c>
      <c r="E18" s="30">
        <v>0</v>
      </c>
      <c r="F18" s="30"/>
      <c r="G18" s="106" t="e">
        <f t="shared" si="0"/>
        <v>#DIV/0!</v>
      </c>
      <c r="H18" s="106" t="e">
        <f t="shared" si="1"/>
        <v>#DIV/0!</v>
      </c>
      <c r="I18" s="14"/>
    </row>
    <row r="19" spans="1:9" ht="15">
      <c r="A19" s="146"/>
      <c r="B19" s="142" t="s">
        <v>18</v>
      </c>
      <c r="C19" s="150"/>
      <c r="D19" s="30">
        <v>0</v>
      </c>
      <c r="E19" s="30">
        <v>0</v>
      </c>
      <c r="F19" s="30">
        <v>0</v>
      </c>
      <c r="G19" s="106">
        <v>0</v>
      </c>
      <c r="H19" s="106">
        <v>0</v>
      </c>
      <c r="I19" s="14"/>
    </row>
    <row r="20" spans="1:9" ht="15">
      <c r="A20" s="146"/>
      <c r="B20" s="142" t="s">
        <v>321</v>
      </c>
      <c r="C20" s="150"/>
      <c r="D20" s="30">
        <v>481.3</v>
      </c>
      <c r="E20" s="30">
        <v>45</v>
      </c>
      <c r="F20" s="30">
        <v>91.6</v>
      </c>
      <c r="G20" s="106">
        <f t="shared" si="0"/>
        <v>0.19031788905048824</v>
      </c>
      <c r="H20" s="106">
        <f t="shared" si="1"/>
        <v>2.0355555555555553</v>
      </c>
      <c r="I20" s="14"/>
    </row>
    <row r="21" spans="1:9" ht="15">
      <c r="A21" s="146"/>
      <c r="B21" s="142" t="s">
        <v>20</v>
      </c>
      <c r="C21" s="150"/>
      <c r="D21" s="30">
        <v>1903.3</v>
      </c>
      <c r="E21" s="30">
        <v>273</v>
      </c>
      <c r="F21" s="30">
        <v>414.7</v>
      </c>
      <c r="G21" s="106">
        <f t="shared" si="0"/>
        <v>0.21788472652760993</v>
      </c>
      <c r="H21" s="106">
        <f t="shared" si="1"/>
        <v>1.519047619047619</v>
      </c>
      <c r="I21" s="14"/>
    </row>
    <row r="22" spans="1:9" ht="15">
      <c r="A22" s="146"/>
      <c r="B22" s="142" t="s">
        <v>21</v>
      </c>
      <c r="C22" s="150"/>
      <c r="D22" s="30">
        <v>866.5</v>
      </c>
      <c r="E22" s="30">
        <v>95</v>
      </c>
      <c r="F22" s="30">
        <v>88</v>
      </c>
      <c r="G22" s="106">
        <f t="shared" si="0"/>
        <v>0.10155799192152337</v>
      </c>
      <c r="H22" s="106">
        <f t="shared" si="1"/>
        <v>0.9263157894736842</v>
      </c>
      <c r="I22" s="14"/>
    </row>
    <row r="23" spans="1:9" ht="15">
      <c r="A23" s="146"/>
      <c r="B23" s="142" t="s">
        <v>22</v>
      </c>
      <c r="C23" s="150"/>
      <c r="D23" s="30">
        <v>0</v>
      </c>
      <c r="E23" s="30">
        <v>0</v>
      </c>
      <c r="F23" s="30">
        <v>-0.5</v>
      </c>
      <c r="G23" s="106">
        <v>0</v>
      </c>
      <c r="H23" s="106">
        <v>0</v>
      </c>
      <c r="I23" s="14"/>
    </row>
    <row r="24" spans="1:9" ht="15">
      <c r="A24" s="146"/>
      <c r="B24" s="43" t="s">
        <v>81</v>
      </c>
      <c r="C24" s="48"/>
      <c r="D24" s="30">
        <f>D25+D26+D27+D28+D29+D32+D33+D30+D31</f>
        <v>459632.00000000006</v>
      </c>
      <c r="E24" s="30">
        <f>E25+E26+E27+E28+E29+E32+E33+E30+E31</f>
        <v>113051.3</v>
      </c>
      <c r="F24" s="30">
        <f>F25+F26+F27+F28+F29+F32+F33+F30+F31</f>
        <v>14442.1</v>
      </c>
      <c r="G24" s="106">
        <f t="shared" si="0"/>
        <v>0.03142100637031364</v>
      </c>
      <c r="H24" s="106">
        <f t="shared" si="1"/>
        <v>0.12774819926882752</v>
      </c>
      <c r="I24" s="14"/>
    </row>
    <row r="25" spans="1:9" ht="15">
      <c r="A25" s="146"/>
      <c r="B25" s="142" t="s">
        <v>24</v>
      </c>
      <c r="C25" s="150"/>
      <c r="D25" s="30">
        <v>77000.6</v>
      </c>
      <c r="E25" s="30">
        <v>19250.2</v>
      </c>
      <c r="F25" s="30">
        <v>6417</v>
      </c>
      <c r="G25" s="106">
        <f t="shared" si="0"/>
        <v>0.08333701295834058</v>
      </c>
      <c r="H25" s="106">
        <f t="shared" si="1"/>
        <v>0.3333471860032623</v>
      </c>
      <c r="I25" s="14"/>
    </row>
    <row r="26" spans="1:9" ht="15">
      <c r="A26" s="146"/>
      <c r="B26" s="142" t="s">
        <v>25</v>
      </c>
      <c r="C26" s="150"/>
      <c r="D26" s="30">
        <v>360976.2</v>
      </c>
      <c r="E26" s="30">
        <v>91496.4</v>
      </c>
      <c r="F26" s="30">
        <v>5900</v>
      </c>
      <c r="G26" s="106">
        <f t="shared" si="0"/>
        <v>0.016344567869017404</v>
      </c>
      <c r="H26" s="106">
        <f t="shared" si="1"/>
        <v>0.06448341136919049</v>
      </c>
      <c r="I26" s="14"/>
    </row>
    <row r="27" spans="1:9" ht="15">
      <c r="A27" s="146"/>
      <c r="B27" s="142" t="s">
        <v>26</v>
      </c>
      <c r="C27" s="150"/>
      <c r="D27" s="30">
        <v>17245.8</v>
      </c>
      <c r="E27" s="30">
        <v>0</v>
      </c>
      <c r="F27" s="30">
        <v>0</v>
      </c>
      <c r="G27" s="106">
        <f t="shared" si="0"/>
        <v>0</v>
      </c>
      <c r="H27" s="106">
        <v>0</v>
      </c>
      <c r="I27" s="14"/>
    </row>
    <row r="28" spans="1:9" ht="29.25" customHeight="1" hidden="1">
      <c r="A28" s="146"/>
      <c r="B28" s="142" t="s">
        <v>209</v>
      </c>
      <c r="C28" s="150"/>
      <c r="D28" s="30">
        <v>0</v>
      </c>
      <c r="E28" s="30">
        <v>7.6</v>
      </c>
      <c r="F28" s="30">
        <v>0</v>
      </c>
      <c r="G28" s="106" t="e">
        <f t="shared" si="0"/>
        <v>#DIV/0!</v>
      </c>
      <c r="H28" s="106">
        <f t="shared" si="1"/>
        <v>0</v>
      </c>
      <c r="I28" s="14"/>
    </row>
    <row r="29" spans="1:9" ht="26.25" customHeight="1">
      <c r="A29" s="146"/>
      <c r="B29" s="43" t="s">
        <v>150</v>
      </c>
      <c r="C29" s="48"/>
      <c r="D29" s="30">
        <v>4490.7</v>
      </c>
      <c r="E29" s="30">
        <v>2472</v>
      </c>
      <c r="F29" s="30">
        <v>2300</v>
      </c>
      <c r="G29" s="106">
        <f t="shared" si="0"/>
        <v>0.5121695949406552</v>
      </c>
      <c r="H29" s="106">
        <f t="shared" si="1"/>
        <v>0.93042071197411</v>
      </c>
      <c r="I29" s="14"/>
    </row>
    <row r="30" spans="1:9" ht="27.75" customHeight="1">
      <c r="A30" s="146"/>
      <c r="B30" s="142" t="s">
        <v>209</v>
      </c>
      <c r="C30" s="48"/>
      <c r="D30" s="30">
        <v>19.2</v>
      </c>
      <c r="E30" s="30">
        <v>0</v>
      </c>
      <c r="F30" s="30">
        <v>0</v>
      </c>
      <c r="G30" s="106">
        <f t="shared" si="0"/>
        <v>0</v>
      </c>
      <c r="H30" s="106">
        <v>0</v>
      </c>
      <c r="I30" s="14"/>
    </row>
    <row r="31" spans="1:9" ht="52.5" customHeight="1">
      <c r="A31" s="146"/>
      <c r="B31" s="142" t="s">
        <v>417</v>
      </c>
      <c r="C31" s="48"/>
      <c r="D31" s="30">
        <v>74.4</v>
      </c>
      <c r="E31" s="30">
        <v>0</v>
      </c>
      <c r="F31" s="30">
        <v>0</v>
      </c>
      <c r="G31" s="106">
        <f t="shared" si="0"/>
        <v>0</v>
      </c>
      <c r="H31" s="106">
        <v>0</v>
      </c>
      <c r="I31" s="14"/>
    </row>
    <row r="32" spans="1:9" ht="17.25" customHeight="1" hidden="1">
      <c r="A32" s="146"/>
      <c r="B32" s="142" t="s">
        <v>333</v>
      </c>
      <c r="C32" s="150"/>
      <c r="D32" s="30">
        <v>0</v>
      </c>
      <c r="E32" s="30">
        <v>0</v>
      </c>
      <c r="F32" s="30">
        <v>0</v>
      </c>
      <c r="G32" s="106" t="e">
        <f t="shared" si="0"/>
        <v>#DIV/0!</v>
      </c>
      <c r="H32" s="106" t="e">
        <f t="shared" si="1"/>
        <v>#DIV/0!</v>
      </c>
      <c r="I32" s="14"/>
    </row>
    <row r="33" spans="1:9" ht="25.5" customHeight="1" thickBot="1">
      <c r="A33" s="146"/>
      <c r="B33" s="107" t="s">
        <v>158</v>
      </c>
      <c r="C33" s="108"/>
      <c r="D33" s="30">
        <v>-174.9</v>
      </c>
      <c r="E33" s="30">
        <v>-174.9</v>
      </c>
      <c r="F33" s="30">
        <v>-174.9</v>
      </c>
      <c r="G33" s="106">
        <f t="shared" si="0"/>
        <v>1</v>
      </c>
      <c r="H33" s="106">
        <f t="shared" si="1"/>
        <v>1</v>
      </c>
      <c r="I33" s="14"/>
    </row>
    <row r="34" spans="1:9" ht="18.75">
      <c r="A34" s="146"/>
      <c r="B34" s="45" t="s">
        <v>28</v>
      </c>
      <c r="C34" s="78"/>
      <c r="D34" s="144">
        <f>D4+D24</f>
        <v>616464.5</v>
      </c>
      <c r="E34" s="144">
        <f>E4+E24</f>
        <v>146449.3</v>
      </c>
      <c r="F34" s="144">
        <f>F4+F24</f>
        <v>26857.3</v>
      </c>
      <c r="G34" s="106">
        <f t="shared" si="0"/>
        <v>0.043566661178380914</v>
      </c>
      <c r="H34" s="106">
        <f t="shared" si="1"/>
        <v>0.18338974648564385</v>
      </c>
      <c r="I34" s="14"/>
    </row>
    <row r="35" spans="1:9" ht="15">
      <c r="A35" s="146"/>
      <c r="B35" s="142" t="s">
        <v>108</v>
      </c>
      <c r="C35" s="150"/>
      <c r="D35" s="30">
        <f>D4</f>
        <v>156832.49999999997</v>
      </c>
      <c r="E35" s="30">
        <f>E4</f>
        <v>33398</v>
      </c>
      <c r="F35" s="30">
        <f>F4</f>
        <v>12415.199999999999</v>
      </c>
      <c r="G35" s="106">
        <f t="shared" si="0"/>
        <v>0.07916216345464111</v>
      </c>
      <c r="H35" s="106">
        <f t="shared" si="1"/>
        <v>0.3717348344212228</v>
      </c>
      <c r="I35" s="14"/>
    </row>
    <row r="36" spans="1:9" ht="12.75">
      <c r="A36" s="162"/>
      <c r="B36" s="163"/>
      <c r="C36" s="163"/>
      <c r="D36" s="163"/>
      <c r="E36" s="163"/>
      <c r="F36" s="163"/>
      <c r="G36" s="163"/>
      <c r="H36" s="164"/>
      <c r="I36" s="10"/>
    </row>
    <row r="37" spans="1:9" ht="15" customHeight="1">
      <c r="A37" s="157" t="s">
        <v>160</v>
      </c>
      <c r="B37" s="160" t="s">
        <v>29</v>
      </c>
      <c r="C37" s="169" t="s">
        <v>162</v>
      </c>
      <c r="D37" s="161" t="s">
        <v>3</v>
      </c>
      <c r="E37" s="158" t="s">
        <v>323</v>
      </c>
      <c r="F37" s="161" t="s">
        <v>4</v>
      </c>
      <c r="G37" s="165" t="s">
        <v>5</v>
      </c>
      <c r="H37" s="158" t="s">
        <v>324</v>
      </c>
      <c r="I37" s="13"/>
    </row>
    <row r="38" spans="1:9" ht="13.5" customHeight="1">
      <c r="A38" s="157"/>
      <c r="B38" s="160"/>
      <c r="C38" s="170"/>
      <c r="D38" s="161"/>
      <c r="E38" s="159"/>
      <c r="F38" s="161"/>
      <c r="G38" s="165"/>
      <c r="H38" s="159"/>
      <c r="I38" s="13"/>
    </row>
    <row r="39" spans="1:9" ht="19.5" customHeight="1">
      <c r="A39" s="48" t="s">
        <v>69</v>
      </c>
      <c r="B39" s="43" t="s">
        <v>30</v>
      </c>
      <c r="C39" s="48"/>
      <c r="D39" s="79">
        <f>D40+D41+D46+D47+D44+D45+D43</f>
        <v>37816.6</v>
      </c>
      <c r="E39" s="79">
        <f>E40+E41+E46+E47+E44+E45+E43</f>
        <v>11726.1</v>
      </c>
      <c r="F39" s="79">
        <f>F40+F41+F46+F47+F44+F45+F43</f>
        <v>3145.2000000000003</v>
      </c>
      <c r="G39" s="106">
        <f aca="true" t="shared" si="2" ref="G39:G110">F39/D39</f>
        <v>0.08316982489171423</v>
      </c>
      <c r="H39" s="106">
        <f>F39/E39</f>
        <v>0.26822217105431473</v>
      </c>
      <c r="I39" s="17"/>
    </row>
    <row r="40" spans="1:9" ht="43.5" customHeight="1">
      <c r="A40" s="150" t="s">
        <v>71</v>
      </c>
      <c r="B40" s="142" t="s">
        <v>163</v>
      </c>
      <c r="C40" s="150" t="s">
        <v>210</v>
      </c>
      <c r="D40" s="30">
        <v>657</v>
      </c>
      <c r="E40" s="30">
        <v>163</v>
      </c>
      <c r="F40" s="30">
        <v>52.8</v>
      </c>
      <c r="G40" s="106">
        <f t="shared" si="2"/>
        <v>0.08036529680365297</v>
      </c>
      <c r="H40" s="106">
        <f aca="true" t="shared" si="3" ref="H40:H103">F40/E40</f>
        <v>0.3239263803680981</v>
      </c>
      <c r="I40" s="15"/>
    </row>
    <row r="41" spans="1:14" ht="42.75" customHeight="1">
      <c r="A41" s="150" t="s">
        <v>72</v>
      </c>
      <c r="B41" s="142" t="s">
        <v>164</v>
      </c>
      <c r="C41" s="150" t="s">
        <v>72</v>
      </c>
      <c r="D41" s="30">
        <f>D42</f>
        <v>19264.9</v>
      </c>
      <c r="E41" s="30">
        <f>E42</f>
        <v>6502.5</v>
      </c>
      <c r="F41" s="30">
        <f>F42</f>
        <v>1657</v>
      </c>
      <c r="G41" s="106">
        <f t="shared" si="2"/>
        <v>0.08601134706123571</v>
      </c>
      <c r="H41" s="106">
        <f t="shared" si="3"/>
        <v>0.2548250672818147</v>
      </c>
      <c r="I41" s="18"/>
      <c r="J41" s="172"/>
      <c r="K41" s="172"/>
      <c r="L41" s="171"/>
      <c r="M41" s="171"/>
      <c r="N41" s="171"/>
    </row>
    <row r="42" spans="1:14" s="16" customFormat="1" ht="15">
      <c r="A42" s="81"/>
      <c r="B42" s="56" t="s">
        <v>33</v>
      </c>
      <c r="C42" s="81" t="s">
        <v>72</v>
      </c>
      <c r="D42" s="82">
        <v>19264.9</v>
      </c>
      <c r="E42" s="82">
        <v>6502.5</v>
      </c>
      <c r="F42" s="82">
        <v>1657</v>
      </c>
      <c r="G42" s="106">
        <f t="shared" si="2"/>
        <v>0.08601134706123571</v>
      </c>
      <c r="H42" s="106">
        <f t="shared" si="3"/>
        <v>0.2548250672818147</v>
      </c>
      <c r="I42" s="19"/>
      <c r="J42" s="173"/>
      <c r="K42" s="173"/>
      <c r="L42" s="171"/>
      <c r="M42" s="171"/>
      <c r="N42" s="171"/>
    </row>
    <row r="43" spans="1:14" s="16" customFormat="1" ht="44.25" customHeight="1" hidden="1">
      <c r="A43" s="81" t="s">
        <v>294</v>
      </c>
      <c r="B43" s="142" t="s">
        <v>296</v>
      </c>
      <c r="C43" s="81" t="s">
        <v>295</v>
      </c>
      <c r="D43" s="82">
        <v>0</v>
      </c>
      <c r="E43" s="82">
        <v>0</v>
      </c>
      <c r="F43" s="82">
        <v>0</v>
      </c>
      <c r="G43" s="106" t="e">
        <f t="shared" si="2"/>
        <v>#DIV/0!</v>
      </c>
      <c r="H43" s="106" t="e">
        <f t="shared" si="3"/>
        <v>#DIV/0!</v>
      </c>
      <c r="I43" s="20"/>
      <c r="J43" s="133"/>
      <c r="K43" s="133"/>
      <c r="L43" s="132"/>
      <c r="M43" s="132"/>
      <c r="N43" s="132"/>
    </row>
    <row r="44" spans="1:14" s="29" customFormat="1" ht="30" customHeight="1">
      <c r="A44" s="150" t="s">
        <v>73</v>
      </c>
      <c r="B44" s="142" t="s">
        <v>165</v>
      </c>
      <c r="C44" s="150" t="s">
        <v>73</v>
      </c>
      <c r="D44" s="30">
        <v>6554.7</v>
      </c>
      <c r="E44" s="30">
        <v>1777</v>
      </c>
      <c r="F44" s="30">
        <v>519.4</v>
      </c>
      <c r="G44" s="106">
        <f t="shared" si="2"/>
        <v>0.07924085007704396</v>
      </c>
      <c r="H44" s="106">
        <f t="shared" si="3"/>
        <v>0.292290377039955</v>
      </c>
      <c r="I44" s="15"/>
      <c r="J44" s="27"/>
      <c r="K44" s="27"/>
      <c r="L44" s="28"/>
      <c r="M44" s="28"/>
      <c r="N44" s="28"/>
    </row>
    <row r="45" spans="1:14" s="29" customFormat="1" ht="30" customHeight="1" hidden="1">
      <c r="A45" s="150" t="s">
        <v>206</v>
      </c>
      <c r="B45" s="142" t="s">
        <v>207</v>
      </c>
      <c r="C45" s="150" t="s">
        <v>206</v>
      </c>
      <c r="D45" s="30">
        <v>0</v>
      </c>
      <c r="E45" s="30">
        <v>0</v>
      </c>
      <c r="F45" s="30">
        <v>0</v>
      </c>
      <c r="G45" s="106" t="e">
        <f t="shared" si="2"/>
        <v>#DIV/0!</v>
      </c>
      <c r="H45" s="106" t="e">
        <f t="shared" si="3"/>
        <v>#DIV/0!</v>
      </c>
      <c r="I45" s="15"/>
      <c r="J45" s="27"/>
      <c r="K45" s="27"/>
      <c r="L45" s="28"/>
      <c r="M45" s="28"/>
      <c r="N45" s="28"/>
    </row>
    <row r="46" spans="1:9" ht="17.25" customHeight="1">
      <c r="A46" s="150" t="s">
        <v>74</v>
      </c>
      <c r="B46" s="142" t="s">
        <v>166</v>
      </c>
      <c r="C46" s="150" t="s">
        <v>74</v>
      </c>
      <c r="D46" s="30">
        <v>400</v>
      </c>
      <c r="E46" s="30">
        <v>100</v>
      </c>
      <c r="F46" s="30">
        <v>0</v>
      </c>
      <c r="G46" s="106">
        <f t="shared" si="2"/>
        <v>0</v>
      </c>
      <c r="H46" s="106">
        <f t="shared" si="3"/>
        <v>0</v>
      </c>
      <c r="I46" s="15"/>
    </row>
    <row r="47" spans="1:9" ht="18" customHeight="1">
      <c r="A47" s="109" t="s">
        <v>130</v>
      </c>
      <c r="B47" s="110" t="s">
        <v>36</v>
      </c>
      <c r="C47" s="109"/>
      <c r="D47" s="30">
        <f>D48+D49+D50+D51+D52+D54+D55</f>
        <v>10940</v>
      </c>
      <c r="E47" s="30">
        <f>E48+E49+E50+E51+E52+E54+E55</f>
        <v>3183.6</v>
      </c>
      <c r="F47" s="30">
        <f>F48+F49+F50+F51+F52+F54+F55</f>
        <v>916</v>
      </c>
      <c r="G47" s="106">
        <f t="shared" si="2"/>
        <v>0.08372943327239488</v>
      </c>
      <c r="H47" s="106">
        <f t="shared" si="3"/>
        <v>0.28772458851614524</v>
      </c>
      <c r="I47" s="15"/>
    </row>
    <row r="48" spans="1:9" s="16" customFormat="1" ht="30" customHeight="1">
      <c r="A48" s="111"/>
      <c r="B48" s="54" t="s">
        <v>215</v>
      </c>
      <c r="C48" s="111" t="s">
        <v>216</v>
      </c>
      <c r="D48" s="82">
        <v>7464.1</v>
      </c>
      <c r="E48" s="82">
        <v>1995.2</v>
      </c>
      <c r="F48" s="82">
        <v>536.7</v>
      </c>
      <c r="G48" s="106">
        <f t="shared" si="2"/>
        <v>0.07190418134805268</v>
      </c>
      <c r="H48" s="106">
        <f t="shared" si="3"/>
        <v>0.26899558941459506</v>
      </c>
      <c r="I48" s="20"/>
    </row>
    <row r="49" spans="1:9" s="16" customFormat="1" ht="25.5" customHeight="1" hidden="1">
      <c r="A49" s="111"/>
      <c r="B49" s="54" t="s">
        <v>149</v>
      </c>
      <c r="C49" s="111"/>
      <c r="D49" s="82">
        <v>0</v>
      </c>
      <c r="E49" s="82">
        <v>0</v>
      </c>
      <c r="F49" s="82">
        <v>0</v>
      </c>
      <c r="G49" s="106" t="e">
        <f t="shared" si="2"/>
        <v>#DIV/0!</v>
      </c>
      <c r="H49" s="106" t="e">
        <f t="shared" si="3"/>
        <v>#DIV/0!</v>
      </c>
      <c r="I49" s="20"/>
    </row>
    <row r="50" spans="1:9" s="16" customFormat="1" ht="15" hidden="1">
      <c r="A50" s="111"/>
      <c r="B50" s="54" t="s">
        <v>212</v>
      </c>
      <c r="C50" s="111" t="s">
        <v>213</v>
      </c>
      <c r="D50" s="82">
        <v>0</v>
      </c>
      <c r="E50" s="82">
        <v>0</v>
      </c>
      <c r="F50" s="82">
        <v>0</v>
      </c>
      <c r="G50" s="106" t="e">
        <f t="shared" si="2"/>
        <v>#DIV/0!</v>
      </c>
      <c r="H50" s="106" t="e">
        <f t="shared" si="3"/>
        <v>#DIV/0!</v>
      </c>
      <c r="I50" s="20"/>
    </row>
    <row r="51" spans="1:9" s="16" customFormat="1" ht="25.5">
      <c r="A51" s="111"/>
      <c r="B51" s="54" t="s">
        <v>211</v>
      </c>
      <c r="C51" s="111" t="s">
        <v>388</v>
      </c>
      <c r="D51" s="82">
        <v>50</v>
      </c>
      <c r="E51" s="82">
        <v>25.5</v>
      </c>
      <c r="F51" s="82">
        <v>25.5</v>
      </c>
      <c r="G51" s="106">
        <f t="shared" si="2"/>
        <v>0.51</v>
      </c>
      <c r="H51" s="106">
        <f t="shared" si="3"/>
        <v>1</v>
      </c>
      <c r="I51" s="20"/>
    </row>
    <row r="52" spans="1:9" s="16" customFormat="1" ht="15">
      <c r="A52" s="111"/>
      <c r="B52" s="54" t="s">
        <v>169</v>
      </c>
      <c r="C52" s="111" t="s">
        <v>214</v>
      </c>
      <c r="D52" s="82">
        <v>2946.7</v>
      </c>
      <c r="E52" s="82">
        <v>745.4</v>
      </c>
      <c r="F52" s="82">
        <v>243.4</v>
      </c>
      <c r="G52" s="106">
        <f t="shared" si="2"/>
        <v>0.08260087555570639</v>
      </c>
      <c r="H52" s="106">
        <f t="shared" si="3"/>
        <v>0.3265360880064395</v>
      </c>
      <c r="I52" s="20"/>
    </row>
    <row r="53" spans="1:9" s="16" customFormat="1" ht="77.25" customHeight="1" hidden="1">
      <c r="A53" s="111"/>
      <c r="B53" s="54" t="s">
        <v>303</v>
      </c>
      <c r="C53" s="111" t="s">
        <v>304</v>
      </c>
      <c r="D53" s="82">
        <v>0</v>
      </c>
      <c r="E53" s="82">
        <v>0</v>
      </c>
      <c r="F53" s="82">
        <v>0</v>
      </c>
      <c r="G53" s="106" t="e">
        <f t="shared" si="2"/>
        <v>#DIV/0!</v>
      </c>
      <c r="H53" s="106" t="e">
        <f t="shared" si="3"/>
        <v>#DIV/0!</v>
      </c>
      <c r="I53" s="20"/>
    </row>
    <row r="54" spans="1:9" s="16" customFormat="1" ht="39" customHeight="1">
      <c r="A54" s="111"/>
      <c r="B54" s="54" t="s">
        <v>256</v>
      </c>
      <c r="C54" s="111" t="s">
        <v>387</v>
      </c>
      <c r="D54" s="82">
        <v>479.2</v>
      </c>
      <c r="E54" s="82">
        <v>417.5</v>
      </c>
      <c r="F54" s="82">
        <v>110.4</v>
      </c>
      <c r="G54" s="106">
        <f t="shared" si="2"/>
        <v>0.23038397328881471</v>
      </c>
      <c r="H54" s="106">
        <f t="shared" si="3"/>
        <v>0.2644311377245509</v>
      </c>
      <c r="I54" s="20"/>
    </row>
    <row r="55" spans="1:9" s="16" customFormat="1" ht="24.75" customHeight="1" hidden="1">
      <c r="A55" s="111"/>
      <c r="B55" s="54" t="s">
        <v>386</v>
      </c>
      <c r="C55" s="111" t="s">
        <v>246</v>
      </c>
      <c r="D55" s="82">
        <v>0</v>
      </c>
      <c r="E55" s="82">
        <v>0</v>
      </c>
      <c r="F55" s="82">
        <v>0</v>
      </c>
      <c r="G55" s="106" t="e">
        <f t="shared" si="2"/>
        <v>#DIV/0!</v>
      </c>
      <c r="H55" s="106" t="e">
        <f t="shared" si="3"/>
        <v>#DIV/0!</v>
      </c>
      <c r="I55" s="20"/>
    </row>
    <row r="56" spans="1:9" s="16" customFormat="1" ht="24.75" customHeight="1" hidden="1">
      <c r="A56" s="111"/>
      <c r="B56" s="54" t="s">
        <v>345</v>
      </c>
      <c r="C56" s="111"/>
      <c r="D56" s="82"/>
      <c r="E56" s="82"/>
      <c r="F56" s="82"/>
      <c r="G56" s="106" t="e">
        <f t="shared" si="2"/>
        <v>#DIV/0!</v>
      </c>
      <c r="H56" s="106" t="e">
        <f t="shared" si="3"/>
        <v>#DIV/0!</v>
      </c>
      <c r="I56" s="20"/>
    </row>
    <row r="57" spans="1:9" ht="15" hidden="1">
      <c r="A57" s="48" t="s">
        <v>111</v>
      </c>
      <c r="B57" s="43" t="s">
        <v>104</v>
      </c>
      <c r="C57" s="48"/>
      <c r="D57" s="79">
        <f>D58</f>
        <v>0</v>
      </c>
      <c r="E57" s="79">
        <f>E58</f>
        <v>0</v>
      </c>
      <c r="F57" s="79">
        <f>F58</f>
        <v>0</v>
      </c>
      <c r="G57" s="106" t="e">
        <f t="shared" si="2"/>
        <v>#DIV/0!</v>
      </c>
      <c r="H57" s="106" t="e">
        <f t="shared" si="3"/>
        <v>#DIV/0!</v>
      </c>
      <c r="I57" s="15"/>
    </row>
    <row r="58" spans="1:9" ht="27.75" customHeight="1" hidden="1">
      <c r="A58" s="150" t="s">
        <v>112</v>
      </c>
      <c r="B58" s="142" t="s">
        <v>170</v>
      </c>
      <c r="C58" s="150" t="s">
        <v>217</v>
      </c>
      <c r="D58" s="30">
        <v>0</v>
      </c>
      <c r="E58" s="30">
        <v>0</v>
      </c>
      <c r="F58" s="30">
        <v>0</v>
      </c>
      <c r="G58" s="106" t="e">
        <f t="shared" si="2"/>
        <v>#DIV/0!</v>
      </c>
      <c r="H58" s="106" t="e">
        <f t="shared" si="3"/>
        <v>#DIV/0!</v>
      </c>
      <c r="I58" s="15"/>
    </row>
    <row r="59" spans="1:9" ht="20.25" customHeight="1">
      <c r="A59" s="48" t="s">
        <v>75</v>
      </c>
      <c r="B59" s="43" t="s">
        <v>171</v>
      </c>
      <c r="C59" s="48"/>
      <c r="D59" s="79">
        <f aca="true" t="shared" si="4" ref="D59:F60">D60</f>
        <v>200</v>
      </c>
      <c r="E59" s="79">
        <f t="shared" si="4"/>
        <v>0</v>
      </c>
      <c r="F59" s="79">
        <f t="shared" si="4"/>
        <v>0</v>
      </c>
      <c r="G59" s="106">
        <f t="shared" si="2"/>
        <v>0</v>
      </c>
      <c r="H59" s="106">
        <v>0</v>
      </c>
      <c r="I59" s="15"/>
    </row>
    <row r="60" spans="1:9" ht="34.5" customHeight="1">
      <c r="A60" s="150" t="s">
        <v>159</v>
      </c>
      <c r="B60" s="142" t="s">
        <v>172</v>
      </c>
      <c r="C60" s="150"/>
      <c r="D60" s="30">
        <f t="shared" si="4"/>
        <v>200</v>
      </c>
      <c r="E60" s="30">
        <f t="shared" si="4"/>
        <v>0</v>
      </c>
      <c r="F60" s="30">
        <f t="shared" si="4"/>
        <v>0</v>
      </c>
      <c r="G60" s="106">
        <f t="shared" si="2"/>
        <v>0</v>
      </c>
      <c r="H60" s="106">
        <v>0</v>
      </c>
      <c r="I60" s="15"/>
    </row>
    <row r="61" spans="1:9" s="16" customFormat="1" ht="45" customHeight="1">
      <c r="A61" s="81"/>
      <c r="B61" s="56" t="s">
        <v>390</v>
      </c>
      <c r="C61" s="81" t="s">
        <v>391</v>
      </c>
      <c r="D61" s="82">
        <f>D62+D63</f>
        <v>200</v>
      </c>
      <c r="E61" s="82">
        <f>E62+E63</f>
        <v>0</v>
      </c>
      <c r="F61" s="82">
        <f>F62+F63</f>
        <v>0</v>
      </c>
      <c r="G61" s="106">
        <f t="shared" si="2"/>
        <v>0</v>
      </c>
      <c r="H61" s="106">
        <v>0</v>
      </c>
      <c r="I61" s="20"/>
    </row>
    <row r="62" spans="1:9" s="16" customFormat="1" ht="28.5" customHeight="1">
      <c r="A62" s="81"/>
      <c r="B62" s="56" t="s">
        <v>392</v>
      </c>
      <c r="C62" s="81" t="s">
        <v>389</v>
      </c>
      <c r="D62" s="82">
        <v>100</v>
      </c>
      <c r="E62" s="82">
        <v>0</v>
      </c>
      <c r="F62" s="82">
        <v>0</v>
      </c>
      <c r="G62" s="106">
        <f t="shared" si="2"/>
        <v>0</v>
      </c>
      <c r="H62" s="106">
        <v>0</v>
      </c>
      <c r="I62" s="20"/>
    </row>
    <row r="63" spans="1:9" s="16" customFormat="1" ht="30" customHeight="1">
      <c r="A63" s="81"/>
      <c r="B63" s="56" t="s">
        <v>393</v>
      </c>
      <c r="C63" s="81" t="s">
        <v>394</v>
      </c>
      <c r="D63" s="82">
        <v>100</v>
      </c>
      <c r="E63" s="82">
        <v>0</v>
      </c>
      <c r="F63" s="82">
        <v>0</v>
      </c>
      <c r="G63" s="106">
        <f t="shared" si="2"/>
        <v>0</v>
      </c>
      <c r="H63" s="106">
        <v>0</v>
      </c>
      <c r="I63" s="20"/>
    </row>
    <row r="64" spans="1:9" ht="19.5" customHeight="1">
      <c r="A64" s="48" t="s">
        <v>76</v>
      </c>
      <c r="B64" s="43" t="s">
        <v>40</v>
      </c>
      <c r="C64" s="48"/>
      <c r="D64" s="79">
        <f>D68+D72+D65+D66+D67+D69+D70</f>
        <v>47034.100000000006</v>
      </c>
      <c r="E64" s="79">
        <f>E68+E72+E65+E66+E67+E69+E70</f>
        <v>46796.7</v>
      </c>
      <c r="F64" s="79">
        <f>F68+F72+F65+F66+F67+F69+F70</f>
        <v>0</v>
      </c>
      <c r="G64" s="106">
        <f t="shared" si="2"/>
        <v>0</v>
      </c>
      <c r="H64" s="106">
        <f t="shared" si="3"/>
        <v>0</v>
      </c>
      <c r="I64" s="15"/>
    </row>
    <row r="65" spans="1:9" ht="33" customHeight="1" hidden="1">
      <c r="A65" s="150" t="s">
        <v>223</v>
      </c>
      <c r="B65" s="142" t="s">
        <v>224</v>
      </c>
      <c r="C65" s="150" t="s">
        <v>225</v>
      </c>
      <c r="D65" s="30">
        <v>0</v>
      </c>
      <c r="E65" s="30">
        <v>0</v>
      </c>
      <c r="F65" s="30">
        <v>0</v>
      </c>
      <c r="G65" s="106" t="e">
        <f t="shared" si="2"/>
        <v>#DIV/0!</v>
      </c>
      <c r="H65" s="106" t="e">
        <f t="shared" si="3"/>
        <v>#DIV/0!</v>
      </c>
      <c r="I65" s="15"/>
    </row>
    <row r="66" spans="1:9" ht="33" customHeight="1" hidden="1">
      <c r="A66" s="150" t="s">
        <v>223</v>
      </c>
      <c r="B66" s="142" t="s">
        <v>273</v>
      </c>
      <c r="C66" s="150" t="s">
        <v>272</v>
      </c>
      <c r="D66" s="30">
        <v>0</v>
      </c>
      <c r="E66" s="30">
        <v>0</v>
      </c>
      <c r="F66" s="30">
        <v>0</v>
      </c>
      <c r="G66" s="106" t="e">
        <f t="shared" si="2"/>
        <v>#DIV/0!</v>
      </c>
      <c r="H66" s="106" t="e">
        <f t="shared" si="3"/>
        <v>#DIV/0!</v>
      </c>
      <c r="I66" s="15"/>
    </row>
    <row r="67" spans="1:9" ht="32.25" customHeight="1">
      <c r="A67" s="150" t="s">
        <v>297</v>
      </c>
      <c r="B67" s="142" t="s">
        <v>396</v>
      </c>
      <c r="C67" s="150" t="s">
        <v>395</v>
      </c>
      <c r="D67" s="30">
        <v>217.4</v>
      </c>
      <c r="E67" s="30">
        <v>55</v>
      </c>
      <c r="F67" s="30">
        <v>0</v>
      </c>
      <c r="G67" s="106">
        <f t="shared" si="2"/>
        <v>0</v>
      </c>
      <c r="H67" s="106">
        <f t="shared" si="3"/>
        <v>0</v>
      </c>
      <c r="I67" s="15"/>
    </row>
    <row r="68" spans="1:9" s="22" customFormat="1" ht="33.75" customHeight="1">
      <c r="A68" s="147" t="s">
        <v>121</v>
      </c>
      <c r="B68" s="57" t="s">
        <v>398</v>
      </c>
      <c r="C68" s="112" t="s">
        <v>397</v>
      </c>
      <c r="D68" s="113">
        <v>29298.4</v>
      </c>
      <c r="E68" s="113">
        <v>29298.4</v>
      </c>
      <c r="F68" s="113">
        <v>0</v>
      </c>
      <c r="G68" s="106">
        <f t="shared" si="2"/>
        <v>0</v>
      </c>
      <c r="H68" s="106">
        <f t="shared" si="3"/>
        <v>0</v>
      </c>
      <c r="I68" s="21"/>
    </row>
    <row r="69" spans="1:9" s="22" customFormat="1" ht="57.75" customHeight="1">
      <c r="A69" s="147"/>
      <c r="B69" s="57" t="s">
        <v>400</v>
      </c>
      <c r="C69" s="112" t="s">
        <v>399</v>
      </c>
      <c r="D69" s="113">
        <v>17245.8</v>
      </c>
      <c r="E69" s="113">
        <v>17245.8</v>
      </c>
      <c r="F69" s="113">
        <v>0</v>
      </c>
      <c r="G69" s="106">
        <f t="shared" si="2"/>
        <v>0</v>
      </c>
      <c r="H69" s="106">
        <f t="shared" si="3"/>
        <v>0</v>
      </c>
      <c r="I69" s="21"/>
    </row>
    <row r="70" spans="1:9" s="24" customFormat="1" ht="57.75" customHeight="1">
      <c r="A70" s="114"/>
      <c r="B70" s="141" t="s">
        <v>402</v>
      </c>
      <c r="C70" s="116" t="s">
        <v>401</v>
      </c>
      <c r="D70" s="117">
        <v>172.5</v>
      </c>
      <c r="E70" s="117">
        <v>172.5</v>
      </c>
      <c r="F70" s="117">
        <v>0</v>
      </c>
      <c r="G70" s="106">
        <f t="shared" si="2"/>
        <v>0</v>
      </c>
      <c r="H70" s="106">
        <f t="shared" si="3"/>
        <v>0</v>
      </c>
      <c r="I70" s="23"/>
    </row>
    <row r="71" spans="1:9" s="24" customFormat="1" ht="66.75" customHeight="1" hidden="1">
      <c r="A71" s="114"/>
      <c r="B71" s="115" t="s">
        <v>175</v>
      </c>
      <c r="C71" s="116" t="s">
        <v>174</v>
      </c>
      <c r="D71" s="117">
        <v>0</v>
      </c>
      <c r="E71" s="117">
        <v>0</v>
      </c>
      <c r="F71" s="117">
        <v>0</v>
      </c>
      <c r="G71" s="106" t="e">
        <f t="shared" si="2"/>
        <v>#DIV/0!</v>
      </c>
      <c r="H71" s="106" t="e">
        <f t="shared" si="3"/>
        <v>#DIV/0!</v>
      </c>
      <c r="I71" s="23"/>
    </row>
    <row r="72" spans="1:9" s="22" customFormat="1" ht="30.75" customHeight="1">
      <c r="A72" s="147" t="s">
        <v>77</v>
      </c>
      <c r="B72" s="57" t="s">
        <v>208</v>
      </c>
      <c r="C72" s="112"/>
      <c r="D72" s="113">
        <f>D73+D77+D75+D76+D74</f>
        <v>100</v>
      </c>
      <c r="E72" s="113">
        <f>E73+E77+E75+E76+E74</f>
        <v>25</v>
      </c>
      <c r="F72" s="113">
        <f>F73+F77+F75+F76+F74</f>
        <v>0</v>
      </c>
      <c r="G72" s="106">
        <f t="shared" si="2"/>
        <v>0</v>
      </c>
      <c r="H72" s="106">
        <f t="shared" si="3"/>
        <v>0</v>
      </c>
      <c r="I72" s="25"/>
    </row>
    <row r="73" spans="1:9" s="24" customFormat="1" ht="29.25" customHeight="1">
      <c r="A73" s="114"/>
      <c r="B73" s="59" t="s">
        <v>125</v>
      </c>
      <c r="C73" s="114" t="s">
        <v>403</v>
      </c>
      <c r="D73" s="117">
        <v>100</v>
      </c>
      <c r="E73" s="117">
        <v>25</v>
      </c>
      <c r="F73" s="117">
        <v>0</v>
      </c>
      <c r="G73" s="106">
        <f t="shared" si="2"/>
        <v>0</v>
      </c>
      <c r="H73" s="106">
        <f t="shared" si="3"/>
        <v>0</v>
      </c>
      <c r="I73" s="23"/>
    </row>
    <row r="74" spans="1:9" s="24" customFormat="1" ht="38.25" customHeight="1" hidden="1">
      <c r="A74" s="114"/>
      <c r="B74" s="59" t="s">
        <v>326</v>
      </c>
      <c r="C74" s="114" t="s">
        <v>325</v>
      </c>
      <c r="D74" s="117">
        <v>0</v>
      </c>
      <c r="E74" s="117">
        <v>0</v>
      </c>
      <c r="F74" s="117">
        <v>0</v>
      </c>
      <c r="G74" s="106" t="e">
        <f t="shared" si="2"/>
        <v>#DIV/0!</v>
      </c>
      <c r="H74" s="106" t="e">
        <f t="shared" si="3"/>
        <v>#DIV/0!</v>
      </c>
      <c r="I74" s="23"/>
    </row>
    <row r="75" spans="1:9" s="24" customFormat="1" ht="40.5" customHeight="1" hidden="1">
      <c r="A75" s="114"/>
      <c r="B75" s="59" t="s">
        <v>316</v>
      </c>
      <c r="C75" s="114" t="s">
        <v>313</v>
      </c>
      <c r="D75" s="117">
        <v>0</v>
      </c>
      <c r="E75" s="117"/>
      <c r="F75" s="117">
        <v>0</v>
      </c>
      <c r="G75" s="106" t="e">
        <f t="shared" si="2"/>
        <v>#DIV/0!</v>
      </c>
      <c r="H75" s="106" t="e">
        <f t="shared" si="3"/>
        <v>#DIV/0!</v>
      </c>
      <c r="I75" s="23"/>
    </row>
    <row r="76" spans="1:9" s="24" customFormat="1" ht="58.5" customHeight="1" hidden="1">
      <c r="A76" s="114"/>
      <c r="B76" s="59" t="s">
        <v>315</v>
      </c>
      <c r="C76" s="114" t="s">
        <v>314</v>
      </c>
      <c r="D76" s="117">
        <v>0</v>
      </c>
      <c r="E76" s="117"/>
      <c r="F76" s="117">
        <v>0</v>
      </c>
      <c r="G76" s="106" t="e">
        <f t="shared" si="2"/>
        <v>#DIV/0!</v>
      </c>
      <c r="H76" s="106" t="e">
        <f t="shared" si="3"/>
        <v>#DIV/0!</v>
      </c>
      <c r="I76" s="23"/>
    </row>
    <row r="77" spans="1:9" s="24" customFormat="1" ht="29.25" customHeight="1" hidden="1">
      <c r="A77" s="114"/>
      <c r="B77" s="59" t="s">
        <v>300</v>
      </c>
      <c r="C77" s="114" t="s">
        <v>299</v>
      </c>
      <c r="D77" s="117">
        <v>0</v>
      </c>
      <c r="E77" s="117">
        <v>0</v>
      </c>
      <c r="F77" s="117">
        <v>0</v>
      </c>
      <c r="G77" s="106" t="e">
        <f t="shared" si="2"/>
        <v>#DIV/0!</v>
      </c>
      <c r="H77" s="106" t="e">
        <f t="shared" si="3"/>
        <v>#DIV/0!</v>
      </c>
      <c r="I77" s="23"/>
    </row>
    <row r="78" spans="1:9" ht="21" customHeight="1">
      <c r="A78" s="48" t="s">
        <v>78</v>
      </c>
      <c r="B78" s="43" t="s">
        <v>41</v>
      </c>
      <c r="C78" s="48"/>
      <c r="D78" s="79">
        <f>D79+D82</f>
        <v>4400</v>
      </c>
      <c r="E78" s="79">
        <f>E79+E82</f>
        <v>2450</v>
      </c>
      <c r="F78" s="79">
        <f>F79+F82</f>
        <v>0</v>
      </c>
      <c r="G78" s="106">
        <f t="shared" si="2"/>
        <v>0</v>
      </c>
      <c r="H78" s="106">
        <f t="shared" si="3"/>
        <v>0</v>
      </c>
      <c r="I78" s="15"/>
    </row>
    <row r="79" spans="1:9" ht="18.75" customHeight="1" hidden="1">
      <c r="A79" s="150" t="s">
        <v>79</v>
      </c>
      <c r="B79" s="43" t="s">
        <v>42</v>
      </c>
      <c r="C79" s="48"/>
      <c r="D79" s="30">
        <f>D81+D80</f>
        <v>0</v>
      </c>
      <c r="E79" s="30">
        <f>E81+E80</f>
        <v>0</v>
      </c>
      <c r="F79" s="30">
        <f>F81+F80</f>
        <v>0</v>
      </c>
      <c r="G79" s="106" t="e">
        <f t="shared" si="2"/>
        <v>#DIV/0!</v>
      </c>
      <c r="H79" s="106" t="e">
        <f t="shared" si="3"/>
        <v>#DIV/0!</v>
      </c>
      <c r="I79" s="15"/>
    </row>
    <row r="80" spans="1:9" ht="30" customHeight="1" hidden="1">
      <c r="A80" s="150"/>
      <c r="B80" s="142" t="s">
        <v>228</v>
      </c>
      <c r="C80" s="150" t="s">
        <v>226</v>
      </c>
      <c r="D80" s="30">
        <v>0</v>
      </c>
      <c r="E80" s="30">
        <v>0</v>
      </c>
      <c r="F80" s="30">
        <v>0</v>
      </c>
      <c r="G80" s="106" t="e">
        <f t="shared" si="2"/>
        <v>#DIV/0!</v>
      </c>
      <c r="H80" s="106" t="e">
        <f t="shared" si="3"/>
        <v>#DIV/0!</v>
      </c>
      <c r="I80" s="15"/>
    </row>
    <row r="81" spans="1:9" ht="18.75" customHeight="1" hidden="1">
      <c r="A81" s="150"/>
      <c r="B81" s="142" t="s">
        <v>176</v>
      </c>
      <c r="C81" s="150" t="s">
        <v>218</v>
      </c>
      <c r="D81" s="30">
        <v>0</v>
      </c>
      <c r="E81" s="30">
        <v>0</v>
      </c>
      <c r="F81" s="30">
        <v>0</v>
      </c>
      <c r="G81" s="106" t="e">
        <f t="shared" si="2"/>
        <v>#DIV/0!</v>
      </c>
      <c r="H81" s="106" t="e">
        <f t="shared" si="3"/>
        <v>#DIV/0!</v>
      </c>
      <c r="I81" s="15"/>
    </row>
    <row r="82" spans="1:9" ht="15">
      <c r="A82" s="48" t="s">
        <v>80</v>
      </c>
      <c r="B82" s="43" t="s">
        <v>43</v>
      </c>
      <c r="C82" s="48"/>
      <c r="D82" s="79">
        <f>D88+D85+D86+D83+D87</f>
        <v>4400</v>
      </c>
      <c r="E82" s="79">
        <f>E88+E85+E86+E83+E87</f>
        <v>2450</v>
      </c>
      <c r="F82" s="79">
        <f>F88+F85+F86+F83+F87</f>
        <v>0</v>
      </c>
      <c r="G82" s="106">
        <f t="shared" si="2"/>
        <v>0</v>
      </c>
      <c r="H82" s="106">
        <f t="shared" si="3"/>
        <v>0</v>
      </c>
      <c r="I82" s="15"/>
    </row>
    <row r="83" spans="1:9" ht="25.5">
      <c r="A83" s="48"/>
      <c r="B83" s="142" t="s">
        <v>248</v>
      </c>
      <c r="C83" s="150"/>
      <c r="D83" s="30">
        <f>D84</f>
        <v>4400</v>
      </c>
      <c r="E83" s="30">
        <f>E84</f>
        <v>2450</v>
      </c>
      <c r="F83" s="30">
        <f>F84</f>
        <v>0</v>
      </c>
      <c r="G83" s="106">
        <f t="shared" si="2"/>
        <v>0</v>
      </c>
      <c r="H83" s="106">
        <f t="shared" si="3"/>
        <v>0</v>
      </c>
      <c r="I83" s="15"/>
    </row>
    <row r="84" spans="1:9" ht="18.75" customHeight="1">
      <c r="A84" s="48"/>
      <c r="B84" s="61" t="s">
        <v>327</v>
      </c>
      <c r="C84" s="118" t="s">
        <v>404</v>
      </c>
      <c r="D84" s="30">
        <v>4400</v>
      </c>
      <c r="E84" s="30">
        <v>2450</v>
      </c>
      <c r="F84" s="30">
        <v>0</v>
      </c>
      <c r="G84" s="106">
        <f t="shared" si="2"/>
        <v>0</v>
      </c>
      <c r="H84" s="106">
        <f t="shared" si="3"/>
        <v>0</v>
      </c>
      <c r="I84" s="15"/>
    </row>
    <row r="85" spans="1:9" s="16" customFormat="1" ht="31.5" customHeight="1" hidden="1">
      <c r="A85" s="81"/>
      <c r="B85" s="142" t="s">
        <v>329</v>
      </c>
      <c r="C85" s="119" t="s">
        <v>328</v>
      </c>
      <c r="D85" s="82">
        <v>0</v>
      </c>
      <c r="E85" s="82">
        <v>0</v>
      </c>
      <c r="F85" s="82">
        <v>0</v>
      </c>
      <c r="G85" s="106" t="e">
        <f t="shared" si="2"/>
        <v>#DIV/0!</v>
      </c>
      <c r="H85" s="106" t="e">
        <f t="shared" si="3"/>
        <v>#DIV/0!</v>
      </c>
      <c r="I85" s="20"/>
    </row>
    <row r="86" spans="1:9" s="16" customFormat="1" ht="16.5" customHeight="1" hidden="1">
      <c r="A86" s="81"/>
      <c r="B86" s="142" t="s">
        <v>275</v>
      </c>
      <c r="C86" s="119" t="s">
        <v>274</v>
      </c>
      <c r="D86" s="82">
        <v>0</v>
      </c>
      <c r="E86" s="82">
        <v>0</v>
      </c>
      <c r="F86" s="82">
        <v>0</v>
      </c>
      <c r="G86" s="106" t="e">
        <f t="shared" si="2"/>
        <v>#DIV/0!</v>
      </c>
      <c r="H86" s="106" t="e">
        <f t="shared" si="3"/>
        <v>#DIV/0!</v>
      </c>
      <c r="I86" s="20"/>
    </row>
    <row r="87" spans="1:9" s="16" customFormat="1" ht="16.5" customHeight="1" hidden="1">
      <c r="A87" s="81"/>
      <c r="B87" s="142" t="s">
        <v>306</v>
      </c>
      <c r="C87" s="119" t="s">
        <v>305</v>
      </c>
      <c r="D87" s="82">
        <v>0</v>
      </c>
      <c r="E87" s="82">
        <v>0</v>
      </c>
      <c r="F87" s="82">
        <v>0</v>
      </c>
      <c r="G87" s="106" t="e">
        <f t="shared" si="2"/>
        <v>#DIV/0!</v>
      </c>
      <c r="H87" s="106" t="e">
        <f t="shared" si="3"/>
        <v>#DIV/0!</v>
      </c>
      <c r="I87" s="20"/>
    </row>
    <row r="88" spans="1:9" ht="55.5" customHeight="1" hidden="1">
      <c r="A88" s="150" t="s">
        <v>44</v>
      </c>
      <c r="B88" s="61" t="s">
        <v>177</v>
      </c>
      <c r="C88" s="118"/>
      <c r="D88" s="30">
        <f>D89+D90+D91</f>
        <v>0</v>
      </c>
      <c r="E88" s="30">
        <f>E89+E90+E91</f>
        <v>0</v>
      </c>
      <c r="F88" s="30">
        <f>F89+F90+F91</f>
        <v>0</v>
      </c>
      <c r="G88" s="106" t="e">
        <f t="shared" si="2"/>
        <v>#DIV/0!</v>
      </c>
      <c r="H88" s="106" t="e">
        <f t="shared" si="3"/>
        <v>#DIV/0!</v>
      </c>
      <c r="I88" s="15"/>
    </row>
    <row r="89" spans="1:9" s="16" customFormat="1" ht="16.5" customHeight="1" hidden="1">
      <c r="A89" s="81"/>
      <c r="B89" s="62" t="s">
        <v>178</v>
      </c>
      <c r="C89" s="119" t="s">
        <v>179</v>
      </c>
      <c r="D89" s="82">
        <v>0</v>
      </c>
      <c r="E89" s="82">
        <v>0</v>
      </c>
      <c r="F89" s="82">
        <v>0</v>
      </c>
      <c r="G89" s="106" t="e">
        <f t="shared" si="2"/>
        <v>#DIV/0!</v>
      </c>
      <c r="H89" s="106" t="e">
        <f t="shared" si="3"/>
        <v>#DIV/0!</v>
      </c>
      <c r="I89" s="20"/>
    </row>
    <row r="90" spans="1:9" s="16" customFormat="1" ht="19.5" customHeight="1" hidden="1">
      <c r="A90" s="81"/>
      <c r="B90" s="62" t="s">
        <v>180</v>
      </c>
      <c r="C90" s="119" t="s">
        <v>181</v>
      </c>
      <c r="D90" s="82">
        <v>0</v>
      </c>
      <c r="E90" s="82">
        <v>0</v>
      </c>
      <c r="F90" s="82">
        <v>0</v>
      </c>
      <c r="G90" s="106" t="e">
        <f t="shared" si="2"/>
        <v>#DIV/0!</v>
      </c>
      <c r="H90" s="106" t="e">
        <f t="shared" si="3"/>
        <v>#DIV/0!</v>
      </c>
      <c r="I90" s="20"/>
    </row>
    <row r="91" spans="1:9" s="16" customFormat="1" ht="19.5" customHeight="1" hidden="1">
      <c r="A91" s="81"/>
      <c r="B91" s="62" t="s">
        <v>155</v>
      </c>
      <c r="C91" s="119" t="s">
        <v>182</v>
      </c>
      <c r="D91" s="82">
        <v>0</v>
      </c>
      <c r="E91" s="82">
        <v>0</v>
      </c>
      <c r="F91" s="82">
        <v>0</v>
      </c>
      <c r="G91" s="106" t="e">
        <f t="shared" si="2"/>
        <v>#DIV/0!</v>
      </c>
      <c r="H91" s="106" t="e">
        <f t="shared" si="3"/>
        <v>#DIV/0!</v>
      </c>
      <c r="I91" s="20"/>
    </row>
    <row r="92" spans="1:9" ht="14.25" customHeight="1">
      <c r="A92" s="48" t="s">
        <v>46</v>
      </c>
      <c r="B92" s="43" t="s">
        <v>47</v>
      </c>
      <c r="C92" s="48"/>
      <c r="D92" s="79">
        <f>D93+D95+D96+D98</f>
        <v>445921</v>
      </c>
      <c r="E92" s="79">
        <f>E93+E95+E96+E98</f>
        <v>126999.20000000001</v>
      </c>
      <c r="F92" s="79">
        <f>F93+F95+F96+F98</f>
        <v>17214.4</v>
      </c>
      <c r="G92" s="106">
        <f t="shared" si="2"/>
        <v>0.038604147371395385</v>
      </c>
      <c r="H92" s="106">
        <f t="shared" si="3"/>
        <v>0.13554731053423957</v>
      </c>
      <c r="I92" s="15"/>
    </row>
    <row r="93" spans="1:9" ht="14.25" customHeight="1">
      <c r="A93" s="150" t="s">
        <v>48</v>
      </c>
      <c r="B93" s="142" t="s">
        <v>151</v>
      </c>
      <c r="C93" s="150" t="s">
        <v>48</v>
      </c>
      <c r="D93" s="30">
        <v>125420.9</v>
      </c>
      <c r="E93" s="30">
        <v>37122.8</v>
      </c>
      <c r="F93" s="30">
        <v>5801.5</v>
      </c>
      <c r="G93" s="106">
        <f t="shared" si="2"/>
        <v>0.04625624596857462</v>
      </c>
      <c r="H93" s="106">
        <f t="shared" si="3"/>
        <v>0.15627862122469208</v>
      </c>
      <c r="I93" s="15"/>
    </row>
    <row r="94" spans="1:9" s="16" customFormat="1" ht="38.25" hidden="1">
      <c r="A94" s="81"/>
      <c r="B94" s="56" t="s">
        <v>219</v>
      </c>
      <c r="C94" s="81" t="s">
        <v>286</v>
      </c>
      <c r="D94" s="82">
        <v>0</v>
      </c>
      <c r="E94" s="82">
        <v>0</v>
      </c>
      <c r="F94" s="82">
        <v>0</v>
      </c>
      <c r="G94" s="106" t="e">
        <f t="shared" si="2"/>
        <v>#DIV/0!</v>
      </c>
      <c r="H94" s="106" t="e">
        <f t="shared" si="3"/>
        <v>#DIV/0!</v>
      </c>
      <c r="I94" s="20"/>
    </row>
    <row r="95" spans="1:9" ht="16.5" customHeight="1">
      <c r="A95" s="150" t="s">
        <v>50</v>
      </c>
      <c r="B95" s="142" t="s">
        <v>152</v>
      </c>
      <c r="C95" s="150" t="s">
        <v>50</v>
      </c>
      <c r="D95" s="30">
        <v>295899</v>
      </c>
      <c r="E95" s="30">
        <v>83777</v>
      </c>
      <c r="F95" s="30">
        <v>9863.1</v>
      </c>
      <c r="G95" s="106">
        <f t="shared" si="2"/>
        <v>0.033332657427027464</v>
      </c>
      <c r="H95" s="106">
        <f t="shared" si="3"/>
        <v>0.11773040333265694</v>
      </c>
      <c r="I95" s="15"/>
    </row>
    <row r="96" spans="1:9" ht="15.75" customHeight="1">
      <c r="A96" s="150" t="s">
        <v>51</v>
      </c>
      <c r="B96" s="142" t="s">
        <v>330</v>
      </c>
      <c r="C96" s="150" t="s">
        <v>51</v>
      </c>
      <c r="D96" s="30">
        <v>4161.1</v>
      </c>
      <c r="E96" s="30">
        <v>136.8</v>
      </c>
      <c r="F96" s="30">
        <v>20.8</v>
      </c>
      <c r="G96" s="106">
        <f t="shared" si="2"/>
        <v>0.004998678234120785</v>
      </c>
      <c r="H96" s="106">
        <f t="shared" si="3"/>
        <v>0.15204678362573099</v>
      </c>
      <c r="I96" s="15"/>
    </row>
    <row r="97" spans="1:9" s="16" customFormat="1" ht="15" customHeight="1" hidden="1">
      <c r="A97" s="81"/>
      <c r="B97" s="56" t="s">
        <v>39</v>
      </c>
      <c r="C97" s="81"/>
      <c r="D97" s="82">
        <v>0</v>
      </c>
      <c r="E97" s="82">
        <v>0</v>
      </c>
      <c r="F97" s="82">
        <v>0</v>
      </c>
      <c r="G97" s="106" t="e">
        <f t="shared" si="2"/>
        <v>#DIV/0!</v>
      </c>
      <c r="H97" s="106" t="e">
        <f t="shared" si="3"/>
        <v>#DIV/0!</v>
      </c>
      <c r="I97" s="20"/>
    </row>
    <row r="98" spans="1:9" ht="15">
      <c r="A98" s="150" t="s">
        <v>53</v>
      </c>
      <c r="B98" s="142" t="s">
        <v>54</v>
      </c>
      <c r="C98" s="150" t="s">
        <v>53</v>
      </c>
      <c r="D98" s="30">
        <v>20440</v>
      </c>
      <c r="E98" s="30">
        <v>5962.6</v>
      </c>
      <c r="F98" s="30">
        <v>1529</v>
      </c>
      <c r="G98" s="106">
        <f t="shared" si="2"/>
        <v>0.07480430528375734</v>
      </c>
      <c r="H98" s="106">
        <f t="shared" si="3"/>
        <v>0.2564317579579378</v>
      </c>
      <c r="I98" s="15"/>
    </row>
    <row r="99" spans="1:9" s="16" customFormat="1" ht="15">
      <c r="A99" s="81"/>
      <c r="B99" s="56" t="s">
        <v>55</v>
      </c>
      <c r="C99" s="81"/>
      <c r="D99" s="82">
        <v>585</v>
      </c>
      <c r="E99" s="82">
        <v>30.5</v>
      </c>
      <c r="F99" s="82">
        <v>0</v>
      </c>
      <c r="G99" s="106">
        <f t="shared" si="2"/>
        <v>0</v>
      </c>
      <c r="H99" s="106">
        <f t="shared" si="3"/>
        <v>0</v>
      </c>
      <c r="I99" s="20"/>
    </row>
    <row r="100" spans="1:9" ht="17.25" customHeight="1">
      <c r="A100" s="48" t="s">
        <v>56</v>
      </c>
      <c r="B100" s="43" t="s">
        <v>154</v>
      </c>
      <c r="C100" s="48"/>
      <c r="D100" s="79">
        <f>D101++D102</f>
        <v>54929.7</v>
      </c>
      <c r="E100" s="79">
        <f>E101++E102</f>
        <v>16621.1</v>
      </c>
      <c r="F100" s="79">
        <f>F101++F102</f>
        <v>6258.4</v>
      </c>
      <c r="G100" s="106">
        <f t="shared" si="2"/>
        <v>0.11393472019690623</v>
      </c>
      <c r="H100" s="106">
        <f t="shared" si="3"/>
        <v>0.376533442431608</v>
      </c>
      <c r="I100" s="15"/>
    </row>
    <row r="101" spans="1:9" ht="15">
      <c r="A101" s="150" t="s">
        <v>57</v>
      </c>
      <c r="B101" s="142" t="s">
        <v>58</v>
      </c>
      <c r="C101" s="150" t="s">
        <v>57</v>
      </c>
      <c r="D101" s="30">
        <v>51825.7</v>
      </c>
      <c r="E101" s="30">
        <v>15810</v>
      </c>
      <c r="F101" s="30">
        <v>6039.2</v>
      </c>
      <c r="G101" s="106">
        <f t="shared" si="2"/>
        <v>0.11652905797702684</v>
      </c>
      <c r="H101" s="106">
        <f t="shared" si="3"/>
        <v>0.3819860847564832</v>
      </c>
      <c r="I101" s="15"/>
    </row>
    <row r="102" spans="1:9" ht="15">
      <c r="A102" s="150" t="s">
        <v>59</v>
      </c>
      <c r="B102" s="142" t="s">
        <v>110</v>
      </c>
      <c r="C102" s="150" t="s">
        <v>59</v>
      </c>
      <c r="D102" s="30">
        <v>3104</v>
      </c>
      <c r="E102" s="30">
        <v>811.1</v>
      </c>
      <c r="F102" s="30">
        <v>219.2</v>
      </c>
      <c r="G102" s="106">
        <f t="shared" si="2"/>
        <v>0.07061855670103093</v>
      </c>
      <c r="H102" s="106">
        <f t="shared" si="3"/>
        <v>0.2702502774010603</v>
      </c>
      <c r="I102" s="15"/>
    </row>
    <row r="103" spans="1:9" s="16" customFormat="1" ht="15" hidden="1">
      <c r="A103" s="81"/>
      <c r="B103" s="56" t="s">
        <v>39</v>
      </c>
      <c r="C103" s="81"/>
      <c r="D103" s="82">
        <v>0</v>
      </c>
      <c r="E103" s="82">
        <v>0</v>
      </c>
      <c r="F103" s="82">
        <v>0</v>
      </c>
      <c r="G103" s="106" t="e">
        <f t="shared" si="2"/>
        <v>#DIV/0!</v>
      </c>
      <c r="H103" s="106" t="e">
        <f t="shared" si="3"/>
        <v>#DIV/0!</v>
      </c>
      <c r="I103" s="20"/>
    </row>
    <row r="104" spans="1:9" ht="23.25" customHeight="1">
      <c r="A104" s="60" t="s">
        <v>60</v>
      </c>
      <c r="B104" s="148" t="s">
        <v>61</v>
      </c>
      <c r="C104" s="60"/>
      <c r="D104" s="49">
        <f>D105+D107+D110+D111+D114+D112+D113+D106+D108+D109</f>
        <v>19534.199999999997</v>
      </c>
      <c r="E104" s="49">
        <f>E105+E107+E110+E111+E114+E112+E113+E106+E108+E109</f>
        <v>4962.5</v>
      </c>
      <c r="F104" s="49">
        <f>F105+F107+F110+F111+F114+F112+F113+F106+F108+F109</f>
        <v>108.39999999999999</v>
      </c>
      <c r="G104" s="106">
        <f t="shared" si="2"/>
        <v>0.005549241842512108</v>
      </c>
      <c r="H104" s="106">
        <f aca="true" t="shared" si="5" ref="H104:H128">F104/E104</f>
        <v>0.02184382871536524</v>
      </c>
      <c r="I104" s="15"/>
    </row>
    <row r="105" spans="1:9" ht="30" customHeight="1">
      <c r="A105" s="147" t="s">
        <v>62</v>
      </c>
      <c r="B105" s="64" t="s">
        <v>220</v>
      </c>
      <c r="C105" s="147" t="s">
        <v>62</v>
      </c>
      <c r="D105" s="113">
        <v>882</v>
      </c>
      <c r="E105" s="113">
        <v>294</v>
      </c>
      <c r="F105" s="113">
        <v>97.6</v>
      </c>
      <c r="G105" s="106">
        <f t="shared" si="2"/>
        <v>0.11065759637188208</v>
      </c>
      <c r="H105" s="106">
        <f t="shared" si="5"/>
        <v>0.33197278911564626</v>
      </c>
      <c r="I105" s="15"/>
    </row>
    <row r="106" spans="1:9" ht="44.25" customHeight="1">
      <c r="A106" s="147" t="s">
        <v>63</v>
      </c>
      <c r="B106" s="64" t="s">
        <v>405</v>
      </c>
      <c r="C106" s="147" t="s">
        <v>406</v>
      </c>
      <c r="D106" s="113">
        <v>14530.8</v>
      </c>
      <c r="E106" s="113">
        <v>3638.2</v>
      </c>
      <c r="F106" s="113">
        <v>10.8</v>
      </c>
      <c r="G106" s="106">
        <f t="shared" si="2"/>
        <v>0.0007432488231893634</v>
      </c>
      <c r="H106" s="106">
        <f t="shared" si="5"/>
        <v>0.0029685009070419444</v>
      </c>
      <c r="I106" s="15"/>
    </row>
    <row r="107" spans="1:9" ht="36" customHeight="1" hidden="1">
      <c r="A107" s="147" t="s">
        <v>63</v>
      </c>
      <c r="B107" s="64" t="s">
        <v>184</v>
      </c>
      <c r="C107" s="147" t="s">
        <v>221</v>
      </c>
      <c r="D107" s="113">
        <v>0</v>
      </c>
      <c r="E107" s="113">
        <v>0</v>
      </c>
      <c r="F107" s="113">
        <v>0</v>
      </c>
      <c r="G107" s="106" t="e">
        <f t="shared" si="2"/>
        <v>#DIV/0!</v>
      </c>
      <c r="H107" s="106" t="e">
        <f t="shared" si="5"/>
        <v>#DIV/0!</v>
      </c>
      <c r="I107" s="15"/>
    </row>
    <row r="108" spans="1:9" ht="36" customHeight="1" hidden="1">
      <c r="A108" s="147" t="s">
        <v>63</v>
      </c>
      <c r="B108" s="64" t="s">
        <v>287</v>
      </c>
      <c r="C108" s="147" t="s">
        <v>317</v>
      </c>
      <c r="D108" s="113">
        <v>0</v>
      </c>
      <c r="E108" s="113">
        <v>0</v>
      </c>
      <c r="F108" s="113">
        <v>0</v>
      </c>
      <c r="G108" s="106" t="e">
        <f t="shared" si="2"/>
        <v>#DIV/0!</v>
      </c>
      <c r="H108" s="106" t="e">
        <f t="shared" si="5"/>
        <v>#DIV/0!</v>
      </c>
      <c r="I108" s="15"/>
    </row>
    <row r="109" spans="1:9" ht="45" customHeight="1" hidden="1">
      <c r="A109" s="147" t="s">
        <v>63</v>
      </c>
      <c r="B109" s="64" t="s">
        <v>302</v>
      </c>
      <c r="C109" s="147" t="s">
        <v>301</v>
      </c>
      <c r="D109" s="113">
        <v>0</v>
      </c>
      <c r="E109" s="113">
        <v>0</v>
      </c>
      <c r="F109" s="113">
        <v>0</v>
      </c>
      <c r="G109" s="106" t="e">
        <f t="shared" si="2"/>
        <v>#DIV/0!</v>
      </c>
      <c r="H109" s="106" t="e">
        <f t="shared" si="5"/>
        <v>#DIV/0!</v>
      </c>
      <c r="I109" s="15"/>
    </row>
    <row r="110" spans="1:9" s="26" customFormat="1" ht="22.5" customHeight="1" hidden="1">
      <c r="A110" s="120" t="s">
        <v>63</v>
      </c>
      <c r="B110" s="142" t="s">
        <v>276</v>
      </c>
      <c r="C110" s="150" t="s">
        <v>277</v>
      </c>
      <c r="D110" s="30">
        <v>0</v>
      </c>
      <c r="E110" s="30">
        <v>0</v>
      </c>
      <c r="F110" s="30">
        <v>0</v>
      </c>
      <c r="G110" s="106" t="e">
        <f t="shared" si="2"/>
        <v>#DIV/0!</v>
      </c>
      <c r="H110" s="106" t="e">
        <f t="shared" si="5"/>
        <v>#DIV/0!</v>
      </c>
      <c r="I110" s="15"/>
    </row>
    <row r="111" spans="1:9" s="26" customFormat="1" ht="35.25" customHeight="1" hidden="1">
      <c r="A111" s="120" t="s">
        <v>63</v>
      </c>
      <c r="B111" s="142" t="s">
        <v>186</v>
      </c>
      <c r="C111" s="150" t="s">
        <v>187</v>
      </c>
      <c r="D111" s="113">
        <v>0</v>
      </c>
      <c r="E111" s="113">
        <v>0</v>
      </c>
      <c r="F111" s="113">
        <v>0</v>
      </c>
      <c r="G111" s="106" t="e">
        <f aca="true" t="shared" si="6" ref="G111:G128">F111/D111</f>
        <v>#DIV/0!</v>
      </c>
      <c r="H111" s="106" t="e">
        <f t="shared" si="5"/>
        <v>#DIV/0!</v>
      </c>
      <c r="I111" s="15"/>
    </row>
    <row r="112" spans="1:9" s="26" customFormat="1" ht="30.75" customHeight="1" hidden="1">
      <c r="A112" s="120" t="s">
        <v>63</v>
      </c>
      <c r="B112" s="142" t="s">
        <v>287</v>
      </c>
      <c r="C112" s="150" t="s">
        <v>288</v>
      </c>
      <c r="D112" s="113">
        <v>0</v>
      </c>
      <c r="E112" s="113">
        <v>0</v>
      </c>
      <c r="F112" s="113">
        <v>0</v>
      </c>
      <c r="G112" s="106" t="e">
        <f t="shared" si="6"/>
        <v>#DIV/0!</v>
      </c>
      <c r="H112" s="106" t="e">
        <f t="shared" si="5"/>
        <v>#DIV/0!</v>
      </c>
      <c r="I112" s="15"/>
    </row>
    <row r="113" spans="1:9" s="26" customFormat="1" ht="44.25" customHeight="1" hidden="1">
      <c r="A113" s="120" t="s">
        <v>63</v>
      </c>
      <c r="B113" s="142" t="s">
        <v>290</v>
      </c>
      <c r="C113" s="150" t="s">
        <v>289</v>
      </c>
      <c r="D113" s="113">
        <v>0</v>
      </c>
      <c r="E113" s="113">
        <v>0</v>
      </c>
      <c r="F113" s="113">
        <v>0</v>
      </c>
      <c r="G113" s="106" t="e">
        <f t="shared" si="6"/>
        <v>#DIV/0!</v>
      </c>
      <c r="H113" s="106" t="e">
        <f t="shared" si="5"/>
        <v>#DIV/0!</v>
      </c>
      <c r="I113" s="15"/>
    </row>
    <row r="114" spans="1:9" ht="27" customHeight="1">
      <c r="A114" s="150" t="s">
        <v>64</v>
      </c>
      <c r="B114" s="142" t="s">
        <v>408</v>
      </c>
      <c r="C114" s="150" t="s">
        <v>407</v>
      </c>
      <c r="D114" s="30">
        <v>4121.4</v>
      </c>
      <c r="E114" s="30">
        <v>1030.3</v>
      </c>
      <c r="F114" s="30">
        <v>0</v>
      </c>
      <c r="G114" s="106">
        <f t="shared" si="6"/>
        <v>0</v>
      </c>
      <c r="H114" s="106">
        <f t="shared" si="5"/>
        <v>0</v>
      </c>
      <c r="I114" s="15"/>
    </row>
    <row r="115" spans="1:9" ht="26.25" customHeight="1">
      <c r="A115" s="48" t="s">
        <v>65</v>
      </c>
      <c r="B115" s="43" t="s">
        <v>131</v>
      </c>
      <c r="C115" s="48"/>
      <c r="D115" s="79">
        <f>D116+D117</f>
        <v>580</v>
      </c>
      <c r="E115" s="79">
        <f>E116+E117</f>
        <v>158.2</v>
      </c>
      <c r="F115" s="79">
        <f>F116+F117</f>
        <v>23.9</v>
      </c>
      <c r="G115" s="106">
        <f t="shared" si="6"/>
        <v>0.04120689655172414</v>
      </c>
      <c r="H115" s="106">
        <f t="shared" si="5"/>
        <v>0.15107458912768648</v>
      </c>
      <c r="I115" s="15"/>
    </row>
    <row r="116" spans="1:9" ht="23.25" customHeight="1" hidden="1">
      <c r="A116" s="150" t="s">
        <v>66</v>
      </c>
      <c r="B116" s="142" t="s">
        <v>132</v>
      </c>
      <c r="C116" s="150" t="s">
        <v>66</v>
      </c>
      <c r="D116" s="30">
        <v>0</v>
      </c>
      <c r="E116" s="30">
        <v>0</v>
      </c>
      <c r="F116" s="30">
        <v>0</v>
      </c>
      <c r="G116" s="106" t="e">
        <f t="shared" si="6"/>
        <v>#DIV/0!</v>
      </c>
      <c r="H116" s="106" t="e">
        <f t="shared" si="5"/>
        <v>#DIV/0!</v>
      </c>
      <c r="I116" s="15"/>
    </row>
    <row r="117" spans="1:9" ht="26.25" customHeight="1">
      <c r="A117" s="150" t="s">
        <v>133</v>
      </c>
      <c r="B117" s="142" t="s">
        <v>134</v>
      </c>
      <c r="C117" s="150" t="s">
        <v>133</v>
      </c>
      <c r="D117" s="30">
        <v>580</v>
      </c>
      <c r="E117" s="30">
        <v>158.2</v>
      </c>
      <c r="F117" s="30">
        <v>23.9</v>
      </c>
      <c r="G117" s="106">
        <f t="shared" si="6"/>
        <v>0.04120689655172414</v>
      </c>
      <c r="H117" s="106">
        <f t="shared" si="5"/>
        <v>0.15107458912768648</v>
      </c>
      <c r="I117" s="15"/>
    </row>
    <row r="118" spans="1:9" ht="26.25" customHeight="1" hidden="1">
      <c r="A118" s="150"/>
      <c r="B118" s="56" t="s">
        <v>39</v>
      </c>
      <c r="C118" s="150"/>
      <c r="D118" s="30">
        <v>0</v>
      </c>
      <c r="E118" s="30">
        <v>0</v>
      </c>
      <c r="F118" s="30">
        <v>0</v>
      </c>
      <c r="G118" s="106" t="e">
        <f t="shared" si="6"/>
        <v>#DIV/0!</v>
      </c>
      <c r="H118" s="106" t="e">
        <f t="shared" si="5"/>
        <v>#DIV/0!</v>
      </c>
      <c r="I118" s="15"/>
    </row>
    <row r="119" spans="1:9" ht="27" customHeight="1">
      <c r="A119" s="48" t="s">
        <v>135</v>
      </c>
      <c r="B119" s="43" t="s">
        <v>136</v>
      </c>
      <c r="C119" s="48"/>
      <c r="D119" s="79">
        <f>D120</f>
        <v>250</v>
      </c>
      <c r="E119" s="79">
        <f>E120</f>
        <v>80</v>
      </c>
      <c r="F119" s="79">
        <f>F120</f>
        <v>0</v>
      </c>
      <c r="G119" s="106">
        <f t="shared" si="6"/>
        <v>0</v>
      </c>
      <c r="H119" s="106">
        <f t="shared" si="5"/>
        <v>0</v>
      </c>
      <c r="I119" s="15"/>
    </row>
    <row r="120" spans="1:9" ht="17.25" customHeight="1">
      <c r="A120" s="150" t="s">
        <v>137</v>
      </c>
      <c r="B120" s="142" t="s">
        <v>138</v>
      </c>
      <c r="C120" s="150" t="s">
        <v>137</v>
      </c>
      <c r="D120" s="30">
        <v>250</v>
      </c>
      <c r="E120" s="30">
        <v>80</v>
      </c>
      <c r="F120" s="30">
        <v>0</v>
      </c>
      <c r="G120" s="106">
        <f t="shared" si="6"/>
        <v>0</v>
      </c>
      <c r="H120" s="106">
        <f t="shared" si="5"/>
        <v>0</v>
      </c>
      <c r="I120" s="15"/>
    </row>
    <row r="121" spans="1:9" ht="39.75" customHeight="1">
      <c r="A121" s="48" t="s">
        <v>139</v>
      </c>
      <c r="B121" s="43" t="s">
        <v>140</v>
      </c>
      <c r="C121" s="48"/>
      <c r="D121" s="79">
        <f>D122</f>
        <v>1000</v>
      </c>
      <c r="E121" s="79">
        <f>E122</f>
        <v>200</v>
      </c>
      <c r="F121" s="79">
        <f>F122</f>
        <v>114.3</v>
      </c>
      <c r="G121" s="106">
        <f t="shared" si="6"/>
        <v>0.1143</v>
      </c>
      <c r="H121" s="106">
        <f t="shared" si="5"/>
        <v>0.5715</v>
      </c>
      <c r="I121" s="15"/>
    </row>
    <row r="122" spans="1:9" ht="17.25" customHeight="1">
      <c r="A122" s="150" t="s">
        <v>142</v>
      </c>
      <c r="B122" s="142" t="s">
        <v>188</v>
      </c>
      <c r="C122" s="150" t="s">
        <v>142</v>
      </c>
      <c r="D122" s="30">
        <v>1000</v>
      </c>
      <c r="E122" s="30">
        <v>200</v>
      </c>
      <c r="F122" s="30">
        <v>114.3</v>
      </c>
      <c r="G122" s="106">
        <f t="shared" si="6"/>
        <v>0.1143</v>
      </c>
      <c r="H122" s="106">
        <f t="shared" si="5"/>
        <v>0.5715</v>
      </c>
      <c r="I122" s="15"/>
    </row>
    <row r="123" spans="1:9" ht="26.25" customHeight="1">
      <c r="A123" s="48" t="s">
        <v>143</v>
      </c>
      <c r="B123" s="43" t="s">
        <v>146</v>
      </c>
      <c r="C123" s="48"/>
      <c r="D123" s="79">
        <f>D124+D126+D125</f>
        <v>5130.9</v>
      </c>
      <c r="E123" s="79">
        <f>E124+E126+E125</f>
        <v>1282.7</v>
      </c>
      <c r="F123" s="79">
        <f>F124+F126+F125</f>
        <v>0</v>
      </c>
      <c r="G123" s="106">
        <f t="shared" si="6"/>
        <v>0</v>
      </c>
      <c r="H123" s="106">
        <f t="shared" si="5"/>
        <v>0</v>
      </c>
      <c r="I123" s="15"/>
    </row>
    <row r="124" spans="1:9" ht="40.5" customHeight="1">
      <c r="A124" s="150" t="s">
        <v>144</v>
      </c>
      <c r="B124" s="142" t="s">
        <v>409</v>
      </c>
      <c r="C124" s="150" t="s">
        <v>410</v>
      </c>
      <c r="D124" s="30">
        <v>2278.6</v>
      </c>
      <c r="E124" s="30">
        <v>569.6</v>
      </c>
      <c r="F124" s="30">
        <v>0</v>
      </c>
      <c r="G124" s="106">
        <f t="shared" si="6"/>
        <v>0</v>
      </c>
      <c r="H124" s="106">
        <f t="shared" si="5"/>
        <v>0</v>
      </c>
      <c r="I124" s="15"/>
    </row>
    <row r="125" spans="1:9" ht="27.75" customHeight="1">
      <c r="A125" s="150" t="s">
        <v>144</v>
      </c>
      <c r="B125" s="142" t="s">
        <v>411</v>
      </c>
      <c r="C125" s="150" t="s">
        <v>412</v>
      </c>
      <c r="D125" s="30">
        <v>1823.1</v>
      </c>
      <c r="E125" s="30">
        <v>455.8</v>
      </c>
      <c r="F125" s="30">
        <v>0</v>
      </c>
      <c r="G125" s="106">
        <f t="shared" si="6"/>
        <v>0</v>
      </c>
      <c r="H125" s="106">
        <f t="shared" si="5"/>
        <v>0</v>
      </c>
      <c r="I125" s="15"/>
    </row>
    <row r="126" spans="1:9" ht="30.75" customHeight="1">
      <c r="A126" s="150" t="s">
        <v>145</v>
      </c>
      <c r="B126" s="142" t="s">
        <v>222</v>
      </c>
      <c r="C126" s="150" t="s">
        <v>413</v>
      </c>
      <c r="D126" s="30">
        <v>1029.2</v>
      </c>
      <c r="E126" s="30">
        <v>257.3</v>
      </c>
      <c r="F126" s="30">
        <v>0</v>
      </c>
      <c r="G126" s="106">
        <f t="shared" si="6"/>
        <v>0</v>
      </c>
      <c r="H126" s="106">
        <f t="shared" si="5"/>
        <v>0</v>
      </c>
      <c r="I126" s="15"/>
    </row>
    <row r="127" spans="1:9" ht="26.25" customHeight="1">
      <c r="A127" s="60"/>
      <c r="B127" s="121" t="s">
        <v>68</v>
      </c>
      <c r="C127" s="122"/>
      <c r="D127" s="123">
        <f>D39+D57+D59+D64+D78+D92+D100+D104+D115+D119+D121+D123</f>
        <v>616796.4999999999</v>
      </c>
      <c r="E127" s="123">
        <f>E39+E57+E59+E64+E78+E92+E100+E104+E115+E119+E121+E123</f>
        <v>211276.50000000003</v>
      </c>
      <c r="F127" s="123">
        <f>F39+F57+F59+F64+F78+F92+F100+F104+F115+F119+F121+F123</f>
        <v>26864.600000000002</v>
      </c>
      <c r="G127" s="106">
        <f t="shared" si="6"/>
        <v>0.04355504611326427</v>
      </c>
      <c r="H127" s="106">
        <f t="shared" si="5"/>
        <v>0.12715375349364458</v>
      </c>
      <c r="I127" s="15"/>
    </row>
    <row r="128" spans="1:9" ht="19.5" customHeight="1">
      <c r="A128" s="146"/>
      <c r="B128" s="142" t="s">
        <v>83</v>
      </c>
      <c r="C128" s="150"/>
      <c r="D128" s="87">
        <f>D123+D58</f>
        <v>5130.9</v>
      </c>
      <c r="E128" s="87">
        <f>E123+E58</f>
        <v>1282.7</v>
      </c>
      <c r="F128" s="87">
        <f>F123+F58</f>
        <v>0</v>
      </c>
      <c r="G128" s="106">
        <f t="shared" si="6"/>
        <v>0</v>
      </c>
      <c r="H128" s="106">
        <f t="shared" si="5"/>
        <v>0</v>
      </c>
      <c r="I128" s="15"/>
    </row>
    <row r="129" spans="4:7" ht="12.75">
      <c r="D129" s="41"/>
      <c r="E129" s="41"/>
      <c r="F129" s="41"/>
      <c r="G129" s="124"/>
    </row>
    <row r="130" spans="4:7" ht="12.75">
      <c r="D130" s="41"/>
      <c r="E130" s="41"/>
      <c r="F130" s="41"/>
      <c r="G130" s="124"/>
    </row>
    <row r="131" spans="2:7" ht="15">
      <c r="B131" s="36" t="s">
        <v>93</v>
      </c>
      <c r="C131" s="37"/>
      <c r="D131" s="41"/>
      <c r="E131" s="41"/>
      <c r="F131" s="41">
        <v>2864.4</v>
      </c>
      <c r="G131" s="124"/>
    </row>
    <row r="132" spans="2:7" ht="15">
      <c r="B132" s="36"/>
      <c r="C132" s="37"/>
      <c r="D132" s="41"/>
      <c r="E132" s="41"/>
      <c r="F132" s="41"/>
      <c r="G132" s="124"/>
    </row>
    <row r="133" spans="2:7" ht="15">
      <c r="B133" s="36" t="s">
        <v>84</v>
      </c>
      <c r="C133" s="37"/>
      <c r="D133" s="41"/>
      <c r="E133" s="41"/>
      <c r="F133" s="41"/>
      <c r="G133" s="124"/>
    </row>
    <row r="134" spans="2:9" ht="15">
      <c r="B134" s="36" t="s">
        <v>85</v>
      </c>
      <c r="C134" s="37"/>
      <c r="D134" s="41"/>
      <c r="E134" s="41"/>
      <c r="F134" s="41"/>
      <c r="G134" s="124"/>
      <c r="H134" s="126"/>
      <c r="I134" s="6"/>
    </row>
    <row r="135" spans="2:7" ht="15">
      <c r="B135" s="36"/>
      <c r="C135" s="37"/>
      <c r="D135" s="41"/>
      <c r="E135" s="41"/>
      <c r="F135" s="41"/>
      <c r="G135" s="124"/>
    </row>
    <row r="136" spans="2:7" ht="15">
      <c r="B136" s="36" t="s">
        <v>86</v>
      </c>
      <c r="C136" s="37"/>
      <c r="D136" s="41"/>
      <c r="E136" s="41"/>
      <c r="F136" s="41"/>
      <c r="G136" s="124"/>
    </row>
    <row r="137" spans="2:9" ht="15">
      <c r="B137" s="36" t="s">
        <v>87</v>
      </c>
      <c r="C137" s="37"/>
      <c r="D137" s="41"/>
      <c r="E137" s="41"/>
      <c r="F137" s="41">
        <v>0</v>
      </c>
      <c r="G137" s="124"/>
      <c r="H137" s="126"/>
      <c r="I137" s="6"/>
    </row>
    <row r="138" spans="2:7" ht="15">
      <c r="B138" s="36"/>
      <c r="C138" s="37"/>
      <c r="D138" s="41"/>
      <c r="E138" s="41"/>
      <c r="F138" s="41"/>
      <c r="G138" s="124"/>
    </row>
    <row r="139" spans="2:7" ht="15">
      <c r="B139" s="36" t="s">
        <v>88</v>
      </c>
      <c r="C139" s="37"/>
      <c r="D139" s="41"/>
      <c r="E139" s="41"/>
      <c r="F139" s="41"/>
      <c r="G139" s="124"/>
    </row>
    <row r="140" spans="2:9" ht="15">
      <c r="B140" s="36" t="s">
        <v>89</v>
      </c>
      <c r="C140" s="37"/>
      <c r="D140" s="41"/>
      <c r="E140" s="41"/>
      <c r="F140" s="41"/>
      <c r="G140" s="124"/>
      <c r="H140" s="127"/>
      <c r="I140" s="3"/>
    </row>
    <row r="141" spans="2:7" ht="15">
      <c r="B141" s="36"/>
      <c r="C141" s="37"/>
      <c r="D141" s="41"/>
      <c r="E141" s="41"/>
      <c r="F141" s="41"/>
      <c r="G141" s="124"/>
    </row>
    <row r="142" spans="2:7" ht="15">
      <c r="B142" s="36" t="s">
        <v>90</v>
      </c>
      <c r="C142" s="37"/>
      <c r="D142" s="41"/>
      <c r="E142" s="41"/>
      <c r="F142" s="41"/>
      <c r="G142" s="124"/>
    </row>
    <row r="143" spans="2:9" ht="15">
      <c r="B143" s="36" t="s">
        <v>91</v>
      </c>
      <c r="C143" s="37"/>
      <c r="D143" s="41"/>
      <c r="E143" s="41"/>
      <c r="F143" s="41">
        <v>1000</v>
      </c>
      <c r="G143" s="124"/>
      <c r="H143" s="128"/>
      <c r="I143" s="3"/>
    </row>
    <row r="144" spans="2:7" ht="15">
      <c r="B144" s="36"/>
      <c r="C144" s="37"/>
      <c r="D144" s="41"/>
      <c r="E144" s="41"/>
      <c r="F144" s="41"/>
      <c r="G144" s="124"/>
    </row>
    <row r="145" spans="2:7" ht="15">
      <c r="B145" s="36"/>
      <c r="C145" s="37"/>
      <c r="D145" s="41"/>
      <c r="E145" s="41"/>
      <c r="F145" s="41"/>
      <c r="G145" s="124"/>
    </row>
    <row r="146" spans="2:9" ht="15">
      <c r="B146" s="36" t="s">
        <v>92</v>
      </c>
      <c r="C146" s="37"/>
      <c r="D146" s="41"/>
      <c r="E146" s="41"/>
      <c r="F146" s="41">
        <f>F131+F34+F134+F137-F127-F140-F143</f>
        <v>1857.0999999999985</v>
      </c>
      <c r="G146" s="124"/>
      <c r="H146" s="129"/>
      <c r="I146" s="9"/>
    </row>
    <row r="147" spans="4:7" ht="12.75">
      <c r="D147" s="41"/>
      <c r="E147" s="41"/>
      <c r="F147" s="41"/>
      <c r="G147" s="124"/>
    </row>
    <row r="148" spans="4:7" ht="12.75">
      <c r="D148" s="41"/>
      <c r="E148" s="41"/>
      <c r="F148" s="41"/>
      <c r="G148" s="124"/>
    </row>
    <row r="149" spans="2:7" ht="15">
      <c r="B149" s="36" t="s">
        <v>94</v>
      </c>
      <c r="C149" s="37"/>
      <c r="D149" s="41"/>
      <c r="E149" s="41"/>
      <c r="F149" s="41"/>
      <c r="G149" s="124"/>
    </row>
    <row r="150" spans="2:7" ht="15">
      <c r="B150" s="36" t="s">
        <v>95</v>
      </c>
      <c r="C150" s="37"/>
      <c r="D150" s="41"/>
      <c r="E150" s="41"/>
      <c r="F150" s="41"/>
      <c r="G150" s="124"/>
    </row>
    <row r="151" spans="2:7" ht="15">
      <c r="B151" s="36" t="s">
        <v>96</v>
      </c>
      <c r="C151" s="37"/>
      <c r="D151" s="41"/>
      <c r="E151" s="41"/>
      <c r="F151" s="41"/>
      <c r="G151" s="124"/>
    </row>
  </sheetData>
  <sheetProtection/>
  <mergeCells count="21">
    <mergeCell ref="G37:G38"/>
    <mergeCell ref="B2:B3"/>
    <mergeCell ref="F2:F3"/>
    <mergeCell ref="C37:C38"/>
    <mergeCell ref="E2:E3"/>
    <mergeCell ref="C2:C3"/>
    <mergeCell ref="L41:N42"/>
    <mergeCell ref="F37:F38"/>
    <mergeCell ref="J41:K41"/>
    <mergeCell ref="H2:H3"/>
    <mergeCell ref="J42:K42"/>
    <mergeCell ref="A1:H1"/>
    <mergeCell ref="A37:A38"/>
    <mergeCell ref="H37:H38"/>
    <mergeCell ref="B37:B38"/>
    <mergeCell ref="D37:D38"/>
    <mergeCell ref="E37:E38"/>
    <mergeCell ref="A36:H36"/>
    <mergeCell ref="G2:G3"/>
    <mergeCell ref="D2:D3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2"/>
  <sheetViews>
    <sheetView tabSelected="1" zoomScalePageLayoutView="0" workbookViewId="0" topLeftCell="A81">
      <selection activeCell="E88" sqref="E88"/>
    </sheetView>
  </sheetViews>
  <sheetFormatPr defaultColWidth="9.140625" defaultRowHeight="12.75"/>
  <cols>
    <col min="1" max="1" width="6.7109375" style="34" customWidth="1"/>
    <col min="2" max="2" width="45.8515625" style="34" customWidth="1"/>
    <col min="3" max="3" width="11.57421875" style="35" hidden="1" customWidth="1"/>
    <col min="4" max="4" width="14.421875" style="34" customWidth="1"/>
    <col min="5" max="5" width="14.8515625" style="34" customWidth="1"/>
    <col min="6" max="6" width="13.57421875" style="34" customWidth="1"/>
    <col min="7" max="7" width="11.57421875" style="34" customWidth="1"/>
    <col min="8" max="8" width="11.8515625" style="34" customWidth="1"/>
    <col min="9" max="9" width="12.28125" style="34" customWidth="1"/>
    <col min="10" max="16384" width="9.140625" style="1" customWidth="1"/>
  </cols>
  <sheetData>
    <row r="1" spans="1:9" s="8" customFormat="1" ht="55.5" customHeight="1">
      <c r="A1" s="156" t="s">
        <v>418</v>
      </c>
      <c r="B1" s="156"/>
      <c r="C1" s="156"/>
      <c r="D1" s="156"/>
      <c r="E1" s="156"/>
      <c r="F1" s="156"/>
      <c r="G1" s="156"/>
      <c r="H1" s="156"/>
      <c r="I1" s="130"/>
    </row>
    <row r="2" spans="1:8" ht="12.75" customHeight="1">
      <c r="A2" s="145"/>
      <c r="B2" s="168" t="s">
        <v>2</v>
      </c>
      <c r="C2" s="39"/>
      <c r="D2" s="160" t="s">
        <v>3</v>
      </c>
      <c r="E2" s="158" t="s">
        <v>323</v>
      </c>
      <c r="F2" s="160" t="s">
        <v>4</v>
      </c>
      <c r="G2" s="160" t="s">
        <v>5</v>
      </c>
      <c r="H2" s="158" t="s">
        <v>324</v>
      </c>
    </row>
    <row r="3" spans="1:8" ht="18" customHeight="1">
      <c r="A3" s="146"/>
      <c r="B3" s="168"/>
      <c r="C3" s="39"/>
      <c r="D3" s="160"/>
      <c r="E3" s="159"/>
      <c r="F3" s="160"/>
      <c r="G3" s="160"/>
      <c r="H3" s="159"/>
    </row>
    <row r="4" spans="1:8" ht="15">
      <c r="A4" s="146"/>
      <c r="B4" s="143" t="s">
        <v>82</v>
      </c>
      <c r="C4" s="149"/>
      <c r="D4" s="144">
        <f>D5+D6+D7+D8+D9+D10+D11+D12+D13+D14+D15+D16+D17+D18+D19</f>
        <v>66018.5</v>
      </c>
      <c r="E4" s="144">
        <f>E5+E6+E7+E8+E9+E10+E11+E12+E13+E14+E15+E16+E17+E18+E19</f>
        <v>12458</v>
      </c>
      <c r="F4" s="144">
        <f>F5+F6+F7+F8+F9+F10+F11+F12+F13+F14+F15+F16+F17+F18+F19</f>
        <v>4535.499999999999</v>
      </c>
      <c r="G4" s="32">
        <f aca="true" t="shared" si="0" ref="G4:G28">F4/D4</f>
        <v>0.06870044002817391</v>
      </c>
      <c r="H4" s="32">
        <f>F4/E4</f>
        <v>0.3640632525284957</v>
      </c>
    </row>
    <row r="5" spans="1:8" ht="15">
      <c r="A5" s="146"/>
      <c r="B5" s="142" t="s">
        <v>6</v>
      </c>
      <c r="C5" s="150"/>
      <c r="D5" s="30">
        <v>38990</v>
      </c>
      <c r="E5" s="30">
        <v>9000</v>
      </c>
      <c r="F5" s="30">
        <v>2227</v>
      </c>
      <c r="G5" s="32">
        <f t="shared" si="0"/>
        <v>0.057117209540907925</v>
      </c>
      <c r="H5" s="32">
        <f aca="true" t="shared" si="1" ref="H5:H28">F5/E5</f>
        <v>0.24744444444444444</v>
      </c>
    </row>
    <row r="6" spans="1:8" ht="15">
      <c r="A6" s="146"/>
      <c r="B6" s="142" t="s">
        <v>265</v>
      </c>
      <c r="C6" s="150"/>
      <c r="D6" s="30">
        <v>4313.8</v>
      </c>
      <c r="E6" s="30">
        <v>1078</v>
      </c>
      <c r="F6" s="30">
        <v>331.9</v>
      </c>
      <c r="G6" s="32">
        <f t="shared" si="0"/>
        <v>0.0769391255969215</v>
      </c>
      <c r="H6" s="32">
        <f t="shared" si="1"/>
        <v>0.30788497217068644</v>
      </c>
    </row>
    <row r="7" spans="1:8" ht="15">
      <c r="A7" s="146"/>
      <c r="B7" s="142" t="s">
        <v>8</v>
      </c>
      <c r="C7" s="150"/>
      <c r="D7" s="30">
        <v>500</v>
      </c>
      <c r="E7" s="30">
        <v>50</v>
      </c>
      <c r="F7" s="30">
        <v>0</v>
      </c>
      <c r="G7" s="32">
        <f t="shared" si="0"/>
        <v>0</v>
      </c>
      <c r="H7" s="32">
        <f t="shared" si="1"/>
        <v>0</v>
      </c>
    </row>
    <row r="8" spans="1:8" ht="15">
      <c r="A8" s="146"/>
      <c r="B8" s="142" t="s">
        <v>9</v>
      </c>
      <c r="C8" s="150"/>
      <c r="D8" s="30">
        <v>5940</v>
      </c>
      <c r="E8" s="30">
        <v>200</v>
      </c>
      <c r="F8" s="30">
        <v>95.4</v>
      </c>
      <c r="G8" s="32">
        <f t="shared" si="0"/>
        <v>0.01606060606060606</v>
      </c>
      <c r="H8" s="32">
        <f t="shared" si="1"/>
        <v>0.47700000000000004</v>
      </c>
    </row>
    <row r="9" spans="1:8" ht="15">
      <c r="A9" s="146"/>
      <c r="B9" s="142" t="s">
        <v>10</v>
      </c>
      <c r="C9" s="150"/>
      <c r="D9" s="30">
        <v>13000</v>
      </c>
      <c r="E9" s="30">
        <v>1600</v>
      </c>
      <c r="F9" s="30">
        <v>1604.7</v>
      </c>
      <c r="G9" s="32">
        <f t="shared" si="0"/>
        <v>0.12343846153846154</v>
      </c>
      <c r="H9" s="32">
        <f t="shared" si="1"/>
        <v>1.0029375</v>
      </c>
    </row>
    <row r="10" spans="1:8" ht="15">
      <c r="A10" s="146"/>
      <c r="B10" s="142" t="s">
        <v>107</v>
      </c>
      <c r="C10" s="150"/>
      <c r="D10" s="30">
        <v>0</v>
      </c>
      <c r="E10" s="30">
        <v>0</v>
      </c>
      <c r="F10" s="30">
        <v>0</v>
      </c>
      <c r="G10" s="32">
        <v>0</v>
      </c>
      <c r="H10" s="32">
        <v>0</v>
      </c>
    </row>
    <row r="11" spans="1:8" ht="15">
      <c r="A11" s="146"/>
      <c r="B11" s="142" t="s">
        <v>97</v>
      </c>
      <c r="C11" s="150"/>
      <c r="D11" s="30">
        <v>0</v>
      </c>
      <c r="E11" s="30">
        <v>0</v>
      </c>
      <c r="F11" s="30">
        <v>0</v>
      </c>
      <c r="G11" s="32">
        <v>0</v>
      </c>
      <c r="H11" s="32">
        <v>0</v>
      </c>
    </row>
    <row r="12" spans="1:8" ht="15">
      <c r="A12" s="146"/>
      <c r="B12" s="142" t="s">
        <v>12</v>
      </c>
      <c r="C12" s="150"/>
      <c r="D12" s="30">
        <v>1900</v>
      </c>
      <c r="E12" s="30">
        <v>300</v>
      </c>
      <c r="F12" s="30">
        <v>68.3</v>
      </c>
      <c r="G12" s="32">
        <f t="shared" si="0"/>
        <v>0.03594736842105263</v>
      </c>
      <c r="H12" s="32">
        <f t="shared" si="1"/>
        <v>0.22766666666666666</v>
      </c>
    </row>
    <row r="13" spans="1:8" ht="15">
      <c r="A13" s="146"/>
      <c r="B13" s="142" t="s">
        <v>13</v>
      </c>
      <c r="C13" s="150"/>
      <c r="D13" s="30">
        <v>600</v>
      </c>
      <c r="E13" s="30">
        <v>100</v>
      </c>
      <c r="F13" s="30">
        <v>133.4</v>
      </c>
      <c r="G13" s="32">
        <f t="shared" si="0"/>
        <v>0.22233333333333336</v>
      </c>
      <c r="H13" s="32">
        <f t="shared" si="1"/>
        <v>1.334</v>
      </c>
    </row>
    <row r="14" spans="1:8" ht="15">
      <c r="A14" s="146"/>
      <c r="B14" s="142" t="s">
        <v>98</v>
      </c>
      <c r="C14" s="150"/>
      <c r="D14" s="30">
        <v>400</v>
      </c>
      <c r="E14" s="30">
        <v>100</v>
      </c>
      <c r="F14" s="30">
        <v>19.4</v>
      </c>
      <c r="G14" s="32">
        <f t="shared" si="0"/>
        <v>0.048499999999999995</v>
      </c>
      <c r="H14" s="32">
        <f t="shared" si="1"/>
        <v>0.19399999999999998</v>
      </c>
    </row>
    <row r="15" spans="1:8" ht="15">
      <c r="A15" s="146"/>
      <c r="B15" s="142" t="s">
        <v>16</v>
      </c>
      <c r="C15" s="150"/>
      <c r="D15" s="30">
        <v>0</v>
      </c>
      <c r="E15" s="30">
        <v>0</v>
      </c>
      <c r="F15" s="30">
        <v>0</v>
      </c>
      <c r="G15" s="32">
        <v>0</v>
      </c>
      <c r="H15" s="32">
        <v>0</v>
      </c>
    </row>
    <row r="16" spans="1:8" ht="15">
      <c r="A16" s="146"/>
      <c r="B16" s="142" t="s">
        <v>124</v>
      </c>
      <c r="C16" s="150"/>
      <c r="D16" s="30">
        <v>0</v>
      </c>
      <c r="E16" s="30">
        <v>0</v>
      </c>
      <c r="F16" s="30">
        <v>0</v>
      </c>
      <c r="G16" s="32">
        <v>0</v>
      </c>
      <c r="H16" s="32">
        <v>0</v>
      </c>
    </row>
    <row r="17" spans="1:8" ht="15">
      <c r="A17" s="146"/>
      <c r="B17" s="142" t="s">
        <v>312</v>
      </c>
      <c r="C17" s="150"/>
      <c r="D17" s="30">
        <v>374.7</v>
      </c>
      <c r="E17" s="30">
        <v>30</v>
      </c>
      <c r="F17" s="30">
        <v>46</v>
      </c>
      <c r="G17" s="32">
        <f t="shared" si="0"/>
        <v>0.12276487856952228</v>
      </c>
      <c r="H17" s="32">
        <f t="shared" si="1"/>
        <v>1.5333333333333334</v>
      </c>
    </row>
    <row r="18" spans="1:8" ht="15">
      <c r="A18" s="146"/>
      <c r="B18" s="142" t="s">
        <v>120</v>
      </c>
      <c r="C18" s="150"/>
      <c r="D18" s="30">
        <v>0</v>
      </c>
      <c r="E18" s="30">
        <v>0</v>
      </c>
      <c r="F18" s="30">
        <v>9.4</v>
      </c>
      <c r="G18" s="32">
        <v>0</v>
      </c>
      <c r="H18" s="32">
        <v>0</v>
      </c>
    </row>
    <row r="19" spans="1:8" ht="15">
      <c r="A19" s="146"/>
      <c r="B19" s="142" t="s">
        <v>22</v>
      </c>
      <c r="C19" s="150"/>
      <c r="D19" s="30">
        <v>0</v>
      </c>
      <c r="E19" s="30">
        <v>0</v>
      </c>
      <c r="F19" s="30">
        <v>0</v>
      </c>
      <c r="G19" s="32">
        <v>0</v>
      </c>
      <c r="H19" s="32">
        <v>0</v>
      </c>
    </row>
    <row r="20" spans="1:8" ht="24.75" customHeight="1">
      <c r="A20" s="146"/>
      <c r="B20" s="43" t="s">
        <v>81</v>
      </c>
      <c r="C20" s="48"/>
      <c r="D20" s="30">
        <f>D21+D22+D24+D25+D23+D26</f>
        <v>1618.7</v>
      </c>
      <c r="E20" s="30">
        <f>E21+E22+E24+E25+E23+E26</f>
        <v>404.7</v>
      </c>
      <c r="F20" s="30">
        <f>F21+F22+F24+F25+F23+F26</f>
        <v>0</v>
      </c>
      <c r="G20" s="32">
        <f t="shared" si="0"/>
        <v>0</v>
      </c>
      <c r="H20" s="32">
        <f t="shared" si="1"/>
        <v>0</v>
      </c>
    </row>
    <row r="21" spans="1:8" ht="15">
      <c r="A21" s="146"/>
      <c r="B21" s="142" t="s">
        <v>24</v>
      </c>
      <c r="C21" s="150"/>
      <c r="D21" s="30">
        <v>1618.7</v>
      </c>
      <c r="E21" s="30">
        <v>404.7</v>
      </c>
      <c r="F21" s="30">
        <v>0</v>
      </c>
      <c r="G21" s="32">
        <f t="shared" si="0"/>
        <v>0</v>
      </c>
      <c r="H21" s="32">
        <f t="shared" si="1"/>
        <v>0</v>
      </c>
    </row>
    <row r="22" spans="1:8" ht="15" hidden="1">
      <c r="A22" s="146"/>
      <c r="B22" s="142" t="s">
        <v>283</v>
      </c>
      <c r="C22" s="150"/>
      <c r="D22" s="30">
        <v>0</v>
      </c>
      <c r="E22" s="30">
        <v>0</v>
      </c>
      <c r="F22" s="30">
        <v>0</v>
      </c>
      <c r="G22" s="32" t="e">
        <f t="shared" si="0"/>
        <v>#DIV/0!</v>
      </c>
      <c r="H22" s="32" t="e">
        <f t="shared" si="1"/>
        <v>#DIV/0!</v>
      </c>
    </row>
    <row r="23" spans="1:8" ht="15" hidden="1">
      <c r="A23" s="146"/>
      <c r="B23" s="101" t="s">
        <v>293</v>
      </c>
      <c r="C23" s="102"/>
      <c r="D23" s="30">
        <v>0</v>
      </c>
      <c r="E23" s="30">
        <v>0</v>
      </c>
      <c r="F23" s="30">
        <v>0</v>
      </c>
      <c r="G23" s="32" t="e">
        <f t="shared" si="0"/>
        <v>#DIV/0!</v>
      </c>
      <c r="H23" s="32" t="e">
        <f t="shared" si="1"/>
        <v>#DIV/0!</v>
      </c>
    </row>
    <row r="24" spans="1:8" ht="15" hidden="1">
      <c r="A24" s="146"/>
      <c r="B24" s="142" t="s">
        <v>67</v>
      </c>
      <c r="C24" s="150"/>
      <c r="D24" s="30">
        <v>0</v>
      </c>
      <c r="E24" s="30">
        <v>0</v>
      </c>
      <c r="F24" s="30">
        <v>0</v>
      </c>
      <c r="G24" s="32" t="e">
        <f t="shared" si="0"/>
        <v>#DIV/0!</v>
      </c>
      <c r="H24" s="32" t="e">
        <f t="shared" si="1"/>
        <v>#DIV/0!</v>
      </c>
    </row>
    <row r="25" spans="1:8" ht="29.25" customHeight="1" hidden="1">
      <c r="A25" s="146"/>
      <c r="B25" s="142" t="s">
        <v>27</v>
      </c>
      <c r="C25" s="150"/>
      <c r="D25" s="30">
        <v>0</v>
      </c>
      <c r="E25" s="30">
        <v>0</v>
      </c>
      <c r="F25" s="30">
        <v>0</v>
      </c>
      <c r="G25" s="32" t="e">
        <f t="shared" si="0"/>
        <v>#DIV/0!</v>
      </c>
      <c r="H25" s="32" t="e">
        <f t="shared" si="1"/>
        <v>#DIV/0!</v>
      </c>
    </row>
    <row r="26" spans="1:8" ht="14.25" customHeight="1" thickBot="1">
      <c r="A26" s="146"/>
      <c r="B26" s="103" t="s">
        <v>156</v>
      </c>
      <c r="C26" s="150"/>
      <c r="D26" s="104">
        <v>0</v>
      </c>
      <c r="E26" s="104">
        <v>0</v>
      </c>
      <c r="F26" s="104">
        <v>0</v>
      </c>
      <c r="G26" s="32">
        <v>0</v>
      </c>
      <c r="H26" s="32">
        <v>0</v>
      </c>
    </row>
    <row r="27" spans="1:8" ht="18.75">
      <c r="A27" s="146"/>
      <c r="B27" s="45" t="s">
        <v>28</v>
      </c>
      <c r="C27" s="78"/>
      <c r="D27" s="144">
        <f>D4+D20</f>
        <v>67637.2</v>
      </c>
      <c r="E27" s="144">
        <f>E4+E20</f>
        <v>12862.7</v>
      </c>
      <c r="F27" s="144">
        <f>F4+F20</f>
        <v>4535.499999999999</v>
      </c>
      <c r="G27" s="32">
        <f t="shared" si="0"/>
        <v>0.06705629446517596</v>
      </c>
      <c r="H27" s="32">
        <f t="shared" si="1"/>
        <v>0.3526087057927184</v>
      </c>
    </row>
    <row r="28" spans="1:8" ht="15">
      <c r="A28" s="146"/>
      <c r="B28" s="142" t="s">
        <v>108</v>
      </c>
      <c r="C28" s="150"/>
      <c r="D28" s="30">
        <f>D4</f>
        <v>66018.5</v>
      </c>
      <c r="E28" s="30">
        <f>E4</f>
        <v>12458</v>
      </c>
      <c r="F28" s="30">
        <f>F4</f>
        <v>4535.499999999999</v>
      </c>
      <c r="G28" s="32">
        <f t="shared" si="0"/>
        <v>0.06870044002817391</v>
      </c>
      <c r="H28" s="32">
        <f t="shared" si="1"/>
        <v>0.3640632525284957</v>
      </c>
    </row>
    <row r="29" spans="1:8" ht="12.75">
      <c r="A29" s="162"/>
      <c r="B29" s="178"/>
      <c r="C29" s="178"/>
      <c r="D29" s="178"/>
      <c r="E29" s="178"/>
      <c r="F29" s="178"/>
      <c r="G29" s="178"/>
      <c r="H29" s="179"/>
    </row>
    <row r="30" spans="1:8" ht="15" customHeight="1">
      <c r="A30" s="174" t="s">
        <v>160</v>
      </c>
      <c r="B30" s="175" t="s">
        <v>29</v>
      </c>
      <c r="C30" s="176" t="s">
        <v>162</v>
      </c>
      <c r="D30" s="161" t="s">
        <v>3</v>
      </c>
      <c r="E30" s="158" t="s">
        <v>323</v>
      </c>
      <c r="F30" s="160" t="s">
        <v>4</v>
      </c>
      <c r="G30" s="160" t="s">
        <v>5</v>
      </c>
      <c r="H30" s="158" t="s">
        <v>324</v>
      </c>
    </row>
    <row r="31" spans="1:8" ht="15" customHeight="1">
      <c r="A31" s="174"/>
      <c r="B31" s="175"/>
      <c r="C31" s="177"/>
      <c r="D31" s="161"/>
      <c r="E31" s="159"/>
      <c r="F31" s="160"/>
      <c r="G31" s="160"/>
      <c r="H31" s="159"/>
    </row>
    <row r="32" spans="1:8" ht="12.75">
      <c r="A32" s="48" t="s">
        <v>69</v>
      </c>
      <c r="B32" s="43" t="s">
        <v>30</v>
      </c>
      <c r="C32" s="48"/>
      <c r="D32" s="79">
        <f>D33+D34+D35+D36</f>
        <v>1647.2</v>
      </c>
      <c r="E32" s="79">
        <f>E33+E34+E35+E36</f>
        <v>418.9</v>
      </c>
      <c r="F32" s="79">
        <f>F33+F34+F35+F36</f>
        <v>127.9</v>
      </c>
      <c r="G32" s="96">
        <f>F32/D32</f>
        <v>0.07764691597863041</v>
      </c>
      <c r="H32" s="96">
        <f>F32/E32</f>
        <v>0.30532346622105516</v>
      </c>
    </row>
    <row r="33" spans="1:8" ht="31.5" customHeight="1">
      <c r="A33" s="150" t="s">
        <v>71</v>
      </c>
      <c r="B33" s="142" t="s">
        <v>229</v>
      </c>
      <c r="C33" s="150" t="s">
        <v>71</v>
      </c>
      <c r="D33" s="30">
        <v>881</v>
      </c>
      <c r="E33" s="30">
        <v>219.7</v>
      </c>
      <c r="F33" s="30">
        <v>63.7</v>
      </c>
      <c r="G33" s="96">
        <f aca="true" t="shared" si="2" ref="G33:G96">F33/D33</f>
        <v>0.07230419977298524</v>
      </c>
      <c r="H33" s="96">
        <f aca="true" t="shared" si="3" ref="H33:H96">F33/E33</f>
        <v>0.2899408284023669</v>
      </c>
    </row>
    <row r="34" spans="1:8" ht="53.25" customHeight="1">
      <c r="A34" s="150" t="s">
        <v>72</v>
      </c>
      <c r="B34" s="142" t="s">
        <v>164</v>
      </c>
      <c r="C34" s="150" t="s">
        <v>72</v>
      </c>
      <c r="D34" s="30">
        <v>2</v>
      </c>
      <c r="E34" s="30">
        <v>2</v>
      </c>
      <c r="F34" s="30">
        <v>2</v>
      </c>
      <c r="G34" s="96">
        <f t="shared" si="2"/>
        <v>1</v>
      </c>
      <c r="H34" s="96">
        <f t="shared" si="3"/>
        <v>1</v>
      </c>
    </row>
    <row r="35" spans="1:8" ht="12.75">
      <c r="A35" s="150" t="s">
        <v>74</v>
      </c>
      <c r="B35" s="142" t="s">
        <v>189</v>
      </c>
      <c r="C35" s="150" t="s">
        <v>74</v>
      </c>
      <c r="D35" s="30">
        <v>30</v>
      </c>
      <c r="E35" s="30">
        <v>10</v>
      </c>
      <c r="F35" s="30">
        <v>0</v>
      </c>
      <c r="G35" s="96">
        <f t="shared" si="2"/>
        <v>0</v>
      </c>
      <c r="H35" s="96">
        <f t="shared" si="3"/>
        <v>0</v>
      </c>
    </row>
    <row r="36" spans="1:9" ht="14.25" customHeight="1">
      <c r="A36" s="150" t="s">
        <v>130</v>
      </c>
      <c r="B36" s="142" t="s">
        <v>118</v>
      </c>
      <c r="C36" s="150"/>
      <c r="D36" s="30">
        <f>D37+D38+D39+D40+D44+D45+D42+D41+D43</f>
        <v>734.2</v>
      </c>
      <c r="E36" s="30">
        <f>E37+E38+E39+E40+E44+E45+E42+E41+E43</f>
        <v>187.2</v>
      </c>
      <c r="F36" s="30">
        <f>F37+F38+F39+F40+F44+F45+F42+F41+F43</f>
        <v>62.2</v>
      </c>
      <c r="G36" s="96">
        <f t="shared" si="2"/>
        <v>0.0847180604739853</v>
      </c>
      <c r="H36" s="96">
        <f t="shared" si="3"/>
        <v>0.3322649572649573</v>
      </c>
      <c r="I36" s="152"/>
    </row>
    <row r="37" spans="1:9" s="16" customFormat="1" ht="34.5" customHeight="1">
      <c r="A37" s="81"/>
      <c r="B37" s="56" t="s">
        <v>215</v>
      </c>
      <c r="C37" s="81" t="s">
        <v>344</v>
      </c>
      <c r="D37" s="82">
        <v>500</v>
      </c>
      <c r="E37" s="82">
        <v>125</v>
      </c>
      <c r="F37" s="82">
        <v>55</v>
      </c>
      <c r="G37" s="96">
        <f t="shared" si="2"/>
        <v>0.11</v>
      </c>
      <c r="H37" s="96">
        <f t="shared" si="3"/>
        <v>0.44</v>
      </c>
      <c r="I37" s="153"/>
    </row>
    <row r="38" spans="1:9" s="16" customFormat="1" ht="12.75" hidden="1">
      <c r="A38" s="81"/>
      <c r="B38" s="56" t="s">
        <v>109</v>
      </c>
      <c r="C38" s="81" t="s">
        <v>168</v>
      </c>
      <c r="D38" s="82">
        <v>0</v>
      </c>
      <c r="E38" s="82">
        <v>0</v>
      </c>
      <c r="F38" s="82">
        <v>0</v>
      </c>
      <c r="G38" s="96" t="e">
        <f t="shared" si="2"/>
        <v>#DIV/0!</v>
      </c>
      <c r="H38" s="96" t="e">
        <f t="shared" si="3"/>
        <v>#DIV/0!</v>
      </c>
      <c r="I38" s="153"/>
    </row>
    <row r="39" spans="1:9" s="16" customFormat="1" ht="12.75" hidden="1">
      <c r="A39" s="81"/>
      <c r="B39" s="56" t="s">
        <v>194</v>
      </c>
      <c r="C39" s="81" t="s">
        <v>190</v>
      </c>
      <c r="D39" s="82">
        <v>0</v>
      </c>
      <c r="E39" s="82">
        <v>0</v>
      </c>
      <c r="F39" s="82">
        <v>0</v>
      </c>
      <c r="G39" s="96" t="e">
        <f t="shared" si="2"/>
        <v>#DIV/0!</v>
      </c>
      <c r="H39" s="96" t="e">
        <f t="shared" si="3"/>
        <v>#DIV/0!</v>
      </c>
      <c r="I39" s="153"/>
    </row>
    <row r="40" spans="1:9" s="16" customFormat="1" ht="25.5" hidden="1">
      <c r="A40" s="81"/>
      <c r="B40" s="56" t="s">
        <v>116</v>
      </c>
      <c r="C40" s="81" t="s">
        <v>167</v>
      </c>
      <c r="D40" s="82">
        <v>0</v>
      </c>
      <c r="E40" s="82">
        <v>0</v>
      </c>
      <c r="F40" s="82">
        <v>0</v>
      </c>
      <c r="G40" s="96" t="e">
        <f t="shared" si="2"/>
        <v>#DIV/0!</v>
      </c>
      <c r="H40" s="96" t="e">
        <f t="shared" si="3"/>
        <v>#DIV/0!</v>
      </c>
      <c r="I40" s="153"/>
    </row>
    <row r="41" spans="1:9" s="16" customFormat="1" ht="12.75" hidden="1">
      <c r="A41" s="81"/>
      <c r="B41" s="56" t="s">
        <v>212</v>
      </c>
      <c r="C41" s="81" t="s">
        <v>213</v>
      </c>
      <c r="D41" s="82">
        <v>0</v>
      </c>
      <c r="E41" s="82"/>
      <c r="F41" s="82">
        <v>0</v>
      </c>
      <c r="G41" s="96" t="e">
        <f t="shared" si="2"/>
        <v>#DIV/0!</v>
      </c>
      <c r="H41" s="96" t="e">
        <f t="shared" si="3"/>
        <v>#DIV/0!</v>
      </c>
      <c r="I41" s="153"/>
    </row>
    <row r="42" spans="1:9" s="16" customFormat="1" ht="31.5" customHeight="1" hidden="1">
      <c r="A42" s="81"/>
      <c r="B42" s="56" t="s">
        <v>266</v>
      </c>
      <c r="C42" s="81" t="s">
        <v>257</v>
      </c>
      <c r="D42" s="82">
        <v>0</v>
      </c>
      <c r="E42" s="82">
        <v>0</v>
      </c>
      <c r="F42" s="82">
        <v>0</v>
      </c>
      <c r="G42" s="96" t="e">
        <f t="shared" si="2"/>
        <v>#DIV/0!</v>
      </c>
      <c r="H42" s="96" t="e">
        <f t="shared" si="3"/>
        <v>#DIV/0!</v>
      </c>
      <c r="I42" s="153"/>
    </row>
    <row r="43" spans="1:9" s="16" customFormat="1" ht="31.5" customHeight="1">
      <c r="A43" s="81"/>
      <c r="B43" s="56" t="s">
        <v>342</v>
      </c>
      <c r="C43" s="81" t="s">
        <v>343</v>
      </c>
      <c r="D43" s="82">
        <v>2</v>
      </c>
      <c r="E43" s="82">
        <v>2</v>
      </c>
      <c r="F43" s="82">
        <v>2</v>
      </c>
      <c r="G43" s="96">
        <f t="shared" si="2"/>
        <v>1</v>
      </c>
      <c r="H43" s="96">
        <f t="shared" si="3"/>
        <v>1</v>
      </c>
      <c r="I43" s="153"/>
    </row>
    <row r="44" spans="1:9" s="16" customFormat="1" ht="25.5" customHeight="1">
      <c r="A44" s="81"/>
      <c r="B44" s="56" t="s">
        <v>345</v>
      </c>
      <c r="C44" s="81" t="s">
        <v>346</v>
      </c>
      <c r="D44" s="82">
        <v>52.2</v>
      </c>
      <c r="E44" s="82">
        <v>15.2</v>
      </c>
      <c r="F44" s="82">
        <v>5.2</v>
      </c>
      <c r="G44" s="96">
        <f t="shared" si="2"/>
        <v>0.09961685823754789</v>
      </c>
      <c r="H44" s="96">
        <f t="shared" si="3"/>
        <v>0.34210526315789475</v>
      </c>
      <c r="I44" s="153"/>
    </row>
    <row r="45" spans="1:9" s="16" customFormat="1" ht="12.75">
      <c r="A45" s="81"/>
      <c r="B45" s="56" t="s">
        <v>254</v>
      </c>
      <c r="C45" s="81" t="s">
        <v>341</v>
      </c>
      <c r="D45" s="82">
        <v>180</v>
      </c>
      <c r="E45" s="82">
        <v>45</v>
      </c>
      <c r="F45" s="82">
        <v>0</v>
      </c>
      <c r="G45" s="96">
        <f t="shared" si="2"/>
        <v>0</v>
      </c>
      <c r="H45" s="96">
        <f t="shared" si="3"/>
        <v>0</v>
      </c>
      <c r="I45" s="153"/>
    </row>
    <row r="46" spans="1:8" ht="18.75" customHeight="1">
      <c r="A46" s="60" t="s">
        <v>75</v>
      </c>
      <c r="B46" s="148" t="s">
        <v>38</v>
      </c>
      <c r="C46" s="60"/>
      <c r="D46" s="79">
        <f>D47</f>
        <v>624.8</v>
      </c>
      <c r="E46" s="79">
        <f>E47</f>
        <v>179.8</v>
      </c>
      <c r="F46" s="79">
        <f>F47</f>
        <v>43.9</v>
      </c>
      <c r="G46" s="96">
        <f t="shared" si="2"/>
        <v>0.07026248399487836</v>
      </c>
      <c r="H46" s="96">
        <f t="shared" si="3"/>
        <v>0.24416017797552833</v>
      </c>
    </row>
    <row r="47" spans="1:8" ht="33" customHeight="1">
      <c r="A47" s="150" t="s">
        <v>159</v>
      </c>
      <c r="B47" s="142" t="s">
        <v>191</v>
      </c>
      <c r="C47" s="150"/>
      <c r="D47" s="30">
        <f>D48+D49+D50</f>
        <v>624.8</v>
      </c>
      <c r="E47" s="30">
        <f>E48+E49+E50</f>
        <v>179.8</v>
      </c>
      <c r="F47" s="30">
        <f>F48+F49+F50</f>
        <v>43.9</v>
      </c>
      <c r="G47" s="96">
        <f t="shared" si="2"/>
        <v>0.07026248399487836</v>
      </c>
      <c r="H47" s="96">
        <f t="shared" si="3"/>
        <v>0.24416017797552833</v>
      </c>
    </row>
    <row r="48" spans="1:9" s="16" customFormat="1" ht="54.75" customHeight="1">
      <c r="A48" s="81"/>
      <c r="B48" s="56" t="s">
        <v>350</v>
      </c>
      <c r="C48" s="81" t="s">
        <v>347</v>
      </c>
      <c r="D48" s="82">
        <v>100</v>
      </c>
      <c r="E48" s="82">
        <v>50</v>
      </c>
      <c r="F48" s="82">
        <v>0</v>
      </c>
      <c r="G48" s="96">
        <f t="shared" si="2"/>
        <v>0</v>
      </c>
      <c r="H48" s="96">
        <f t="shared" si="3"/>
        <v>0</v>
      </c>
      <c r="I48" s="135"/>
    </row>
    <row r="49" spans="1:9" s="16" customFormat="1" ht="51" customHeight="1">
      <c r="A49" s="81"/>
      <c r="B49" s="56" t="s">
        <v>230</v>
      </c>
      <c r="C49" s="81" t="s">
        <v>348</v>
      </c>
      <c r="D49" s="82">
        <v>514.8</v>
      </c>
      <c r="E49" s="82">
        <v>129.8</v>
      </c>
      <c r="F49" s="82">
        <v>43.9</v>
      </c>
      <c r="G49" s="96">
        <f t="shared" si="2"/>
        <v>0.08527583527583528</v>
      </c>
      <c r="H49" s="96">
        <f t="shared" si="3"/>
        <v>0.3382126348228043</v>
      </c>
      <c r="I49" s="135"/>
    </row>
    <row r="50" spans="1:9" s="16" customFormat="1" ht="71.25" customHeight="1">
      <c r="A50" s="81"/>
      <c r="B50" s="56" t="s">
        <v>351</v>
      </c>
      <c r="C50" s="81" t="s">
        <v>349</v>
      </c>
      <c r="D50" s="82">
        <v>10</v>
      </c>
      <c r="E50" s="82">
        <v>0</v>
      </c>
      <c r="F50" s="82">
        <v>0</v>
      </c>
      <c r="G50" s="96">
        <f t="shared" si="2"/>
        <v>0</v>
      </c>
      <c r="H50" s="96">
        <v>0</v>
      </c>
      <c r="I50" s="135"/>
    </row>
    <row r="51" spans="1:8" ht="34.5" customHeight="1">
      <c r="A51" s="48" t="s">
        <v>76</v>
      </c>
      <c r="B51" s="43" t="s">
        <v>40</v>
      </c>
      <c r="C51" s="48"/>
      <c r="D51" s="79">
        <f>SUM(D53:D56)</f>
        <v>5833.9</v>
      </c>
      <c r="E51" s="79">
        <f>SUM(E53:E56)</f>
        <v>5833.9</v>
      </c>
      <c r="F51" s="79">
        <f>SUM(F53:F56)</f>
        <v>600</v>
      </c>
      <c r="G51" s="96">
        <f t="shared" si="2"/>
        <v>0.10284715199094946</v>
      </c>
      <c r="H51" s="96">
        <f t="shared" si="3"/>
        <v>0.10284715199094946</v>
      </c>
    </row>
    <row r="52" spans="1:8" ht="22.5" customHeight="1">
      <c r="A52" s="48" t="s">
        <v>121</v>
      </c>
      <c r="B52" s="43" t="s">
        <v>192</v>
      </c>
      <c r="C52" s="48"/>
      <c r="D52" s="79">
        <f>D55+D54+D53+D56</f>
        <v>5833.9</v>
      </c>
      <c r="E52" s="79">
        <f>E55+E54+E53+E56</f>
        <v>5833.9</v>
      </c>
      <c r="F52" s="79">
        <f>F55+F54+F53+F56</f>
        <v>600</v>
      </c>
      <c r="G52" s="96">
        <f t="shared" si="2"/>
        <v>0.10284715199094946</v>
      </c>
      <c r="H52" s="96">
        <f t="shared" si="3"/>
        <v>0.10284715199094946</v>
      </c>
    </row>
    <row r="53" spans="1:8" ht="69" customHeight="1" hidden="1">
      <c r="A53" s="48"/>
      <c r="B53" s="142" t="s">
        <v>267</v>
      </c>
      <c r="C53" s="150" t="s">
        <v>268</v>
      </c>
      <c r="D53" s="30">
        <v>0</v>
      </c>
      <c r="E53" s="30">
        <v>0</v>
      </c>
      <c r="F53" s="30">
        <v>0</v>
      </c>
      <c r="G53" s="96" t="e">
        <f t="shared" si="2"/>
        <v>#DIV/0!</v>
      </c>
      <c r="H53" s="96" t="e">
        <f t="shared" si="3"/>
        <v>#DIV/0!</v>
      </c>
    </row>
    <row r="54" spans="1:8" ht="68.25" customHeight="1" hidden="1">
      <c r="A54" s="48"/>
      <c r="B54" s="142" t="s">
        <v>270</v>
      </c>
      <c r="C54" s="150" t="s">
        <v>269</v>
      </c>
      <c r="D54" s="30">
        <v>0</v>
      </c>
      <c r="E54" s="30">
        <v>0</v>
      </c>
      <c r="F54" s="30">
        <v>0</v>
      </c>
      <c r="G54" s="96" t="e">
        <f t="shared" si="2"/>
        <v>#DIV/0!</v>
      </c>
      <c r="H54" s="96" t="e">
        <f t="shared" si="3"/>
        <v>#DIV/0!</v>
      </c>
    </row>
    <row r="55" spans="1:8" ht="45" customHeight="1" hidden="1">
      <c r="A55" s="150"/>
      <c r="B55" s="142" t="s">
        <v>232</v>
      </c>
      <c r="C55" s="150" t="s">
        <v>231</v>
      </c>
      <c r="D55" s="30">
        <v>0</v>
      </c>
      <c r="E55" s="30">
        <v>0</v>
      </c>
      <c r="F55" s="30">
        <v>0</v>
      </c>
      <c r="G55" s="96" t="e">
        <f t="shared" si="2"/>
        <v>#DIV/0!</v>
      </c>
      <c r="H55" s="96" t="e">
        <f t="shared" si="3"/>
        <v>#DIV/0!</v>
      </c>
    </row>
    <row r="56" spans="1:8" ht="45" customHeight="1">
      <c r="A56" s="150"/>
      <c r="B56" s="142" t="s">
        <v>353</v>
      </c>
      <c r="C56" s="150" t="s">
        <v>352</v>
      </c>
      <c r="D56" s="30">
        <v>5833.9</v>
      </c>
      <c r="E56" s="30">
        <v>5833.9</v>
      </c>
      <c r="F56" s="30">
        <v>600</v>
      </c>
      <c r="G56" s="96">
        <f t="shared" si="2"/>
        <v>0.10284715199094946</v>
      </c>
      <c r="H56" s="96">
        <f t="shared" si="3"/>
        <v>0.10284715199094946</v>
      </c>
    </row>
    <row r="57" spans="1:8" ht="30.75" customHeight="1">
      <c r="A57" s="48" t="s">
        <v>78</v>
      </c>
      <c r="B57" s="43" t="s">
        <v>41</v>
      </c>
      <c r="C57" s="48"/>
      <c r="D57" s="79">
        <f>D58+D68+D69</f>
        <v>29535.6</v>
      </c>
      <c r="E57" s="79">
        <f>E58+E68+E69</f>
        <v>10008</v>
      </c>
      <c r="F57" s="79">
        <f>F58+F68+F69</f>
        <v>2454.5</v>
      </c>
      <c r="G57" s="96">
        <f t="shared" si="2"/>
        <v>0.08310310269640706</v>
      </c>
      <c r="H57" s="96">
        <f t="shared" si="3"/>
        <v>0.24525379696243005</v>
      </c>
    </row>
    <row r="58" spans="1:8" ht="21.75" customHeight="1">
      <c r="A58" s="48" t="s">
        <v>79</v>
      </c>
      <c r="B58" s="43" t="s">
        <v>42</v>
      </c>
      <c r="C58" s="48"/>
      <c r="D58" s="30">
        <f>D62+D67+D66+D63+D64+D65+D59+D60+D61</f>
        <v>2800.6</v>
      </c>
      <c r="E58" s="30">
        <f>E62+E67+E66+E63+E64+E65+E59+E60+E61</f>
        <v>697</v>
      </c>
      <c r="F58" s="30">
        <f>F62+F67+F66+F63+F64+F65+F59+F60+F61</f>
        <v>0</v>
      </c>
      <c r="G58" s="96">
        <f t="shared" si="2"/>
        <v>0</v>
      </c>
      <c r="H58" s="96">
        <f t="shared" si="3"/>
        <v>0</v>
      </c>
    </row>
    <row r="59" spans="1:8" ht="42.75" customHeight="1" hidden="1">
      <c r="A59" s="48"/>
      <c r="B59" s="142" t="s">
        <v>292</v>
      </c>
      <c r="C59" s="150" t="s">
        <v>291</v>
      </c>
      <c r="D59" s="30">
        <v>0</v>
      </c>
      <c r="E59" s="30">
        <v>0</v>
      </c>
      <c r="F59" s="30">
        <v>0</v>
      </c>
      <c r="G59" s="96" t="e">
        <f t="shared" si="2"/>
        <v>#DIV/0!</v>
      </c>
      <c r="H59" s="96" t="e">
        <f t="shared" si="3"/>
        <v>#DIV/0!</v>
      </c>
    </row>
    <row r="60" spans="1:8" ht="42.75" customHeight="1" hidden="1">
      <c r="A60" s="48"/>
      <c r="B60" s="142" t="s">
        <v>308</v>
      </c>
      <c r="C60" s="150" t="s">
        <v>307</v>
      </c>
      <c r="D60" s="30">
        <v>0</v>
      </c>
      <c r="E60" s="30">
        <v>0</v>
      </c>
      <c r="F60" s="30">
        <v>0</v>
      </c>
      <c r="G60" s="96" t="e">
        <f t="shared" si="2"/>
        <v>#DIV/0!</v>
      </c>
      <c r="H60" s="96" t="e">
        <f t="shared" si="3"/>
        <v>#DIV/0!</v>
      </c>
    </row>
    <row r="61" spans="1:8" ht="42.75" customHeight="1">
      <c r="A61" s="48"/>
      <c r="B61" s="142" t="s">
        <v>354</v>
      </c>
      <c r="C61" s="150" t="s">
        <v>355</v>
      </c>
      <c r="D61" s="30">
        <v>1300.6</v>
      </c>
      <c r="E61" s="30">
        <v>322</v>
      </c>
      <c r="F61" s="30">
        <v>0</v>
      </c>
      <c r="G61" s="96">
        <f t="shared" si="2"/>
        <v>0</v>
      </c>
      <c r="H61" s="96">
        <f t="shared" si="3"/>
        <v>0</v>
      </c>
    </row>
    <row r="62" spans="1:8" ht="42" customHeight="1" hidden="1">
      <c r="A62" s="150"/>
      <c r="B62" s="142" t="s">
        <v>278</v>
      </c>
      <c r="C62" s="150" t="s">
        <v>253</v>
      </c>
      <c r="D62" s="30">
        <v>0</v>
      </c>
      <c r="E62" s="30">
        <v>0</v>
      </c>
      <c r="F62" s="30">
        <v>0</v>
      </c>
      <c r="G62" s="96" t="e">
        <f t="shared" si="2"/>
        <v>#DIV/0!</v>
      </c>
      <c r="H62" s="96" t="e">
        <f t="shared" si="3"/>
        <v>#DIV/0!</v>
      </c>
    </row>
    <row r="63" spans="1:8" ht="42" customHeight="1" hidden="1">
      <c r="A63" s="150"/>
      <c r="B63" s="142" t="s">
        <v>282</v>
      </c>
      <c r="C63" s="150" t="s">
        <v>279</v>
      </c>
      <c r="D63" s="30">
        <v>0</v>
      </c>
      <c r="E63" s="30">
        <v>0</v>
      </c>
      <c r="F63" s="30">
        <v>0</v>
      </c>
      <c r="G63" s="96" t="e">
        <f t="shared" si="2"/>
        <v>#DIV/0!</v>
      </c>
      <c r="H63" s="96" t="e">
        <f t="shared" si="3"/>
        <v>#DIV/0!</v>
      </c>
    </row>
    <row r="64" spans="1:8" ht="42" customHeight="1" hidden="1">
      <c r="A64" s="150"/>
      <c r="B64" s="142" t="s">
        <v>281</v>
      </c>
      <c r="C64" s="150" t="s">
        <v>280</v>
      </c>
      <c r="D64" s="30">
        <v>0</v>
      </c>
      <c r="E64" s="30">
        <v>0</v>
      </c>
      <c r="F64" s="30">
        <v>0</v>
      </c>
      <c r="G64" s="96" t="e">
        <f t="shared" si="2"/>
        <v>#DIV/0!</v>
      </c>
      <c r="H64" s="96" t="e">
        <f t="shared" si="3"/>
        <v>#DIV/0!</v>
      </c>
    </row>
    <row r="65" spans="1:8" ht="42" customHeight="1" hidden="1">
      <c r="A65" s="150"/>
      <c r="B65" s="142" t="s">
        <v>284</v>
      </c>
      <c r="C65" s="150" t="s">
        <v>285</v>
      </c>
      <c r="D65" s="30">
        <v>0</v>
      </c>
      <c r="E65" s="30">
        <v>0</v>
      </c>
      <c r="F65" s="30">
        <v>0</v>
      </c>
      <c r="G65" s="96" t="e">
        <f t="shared" si="2"/>
        <v>#DIV/0!</v>
      </c>
      <c r="H65" s="96" t="e">
        <f t="shared" si="3"/>
        <v>#DIV/0!</v>
      </c>
    </row>
    <row r="66" spans="1:8" ht="29.25" customHeight="1">
      <c r="A66" s="48"/>
      <c r="B66" s="142" t="s">
        <v>176</v>
      </c>
      <c r="C66" s="150" t="s">
        <v>356</v>
      </c>
      <c r="D66" s="30">
        <v>1500</v>
      </c>
      <c r="E66" s="30">
        <v>375</v>
      </c>
      <c r="F66" s="30">
        <v>0</v>
      </c>
      <c r="G66" s="96">
        <f t="shared" si="2"/>
        <v>0</v>
      </c>
      <c r="H66" s="96">
        <f t="shared" si="3"/>
        <v>0</v>
      </c>
    </row>
    <row r="67" spans="1:9" s="16" customFormat="1" ht="34.5" customHeight="1" hidden="1">
      <c r="A67" s="81"/>
      <c r="B67" s="56" t="s">
        <v>227</v>
      </c>
      <c r="C67" s="81" t="s">
        <v>226</v>
      </c>
      <c r="D67" s="82">
        <v>0</v>
      </c>
      <c r="E67" s="82">
        <v>0</v>
      </c>
      <c r="F67" s="82">
        <v>0</v>
      </c>
      <c r="G67" s="96" t="e">
        <f t="shared" si="2"/>
        <v>#DIV/0!</v>
      </c>
      <c r="H67" s="96" t="e">
        <f t="shared" si="3"/>
        <v>#DIV/0!</v>
      </c>
      <c r="I67" s="135"/>
    </row>
    <row r="68" spans="1:9" s="16" customFormat="1" ht="34.5" customHeight="1">
      <c r="A68" s="51" t="s">
        <v>80</v>
      </c>
      <c r="B68" s="43" t="s">
        <v>357</v>
      </c>
      <c r="C68" s="81" t="s">
        <v>358</v>
      </c>
      <c r="D68" s="79">
        <v>2600</v>
      </c>
      <c r="E68" s="79">
        <v>650</v>
      </c>
      <c r="F68" s="79">
        <v>0</v>
      </c>
      <c r="G68" s="96">
        <f t="shared" si="2"/>
        <v>0</v>
      </c>
      <c r="H68" s="96">
        <f t="shared" si="3"/>
        <v>0</v>
      </c>
      <c r="I68" s="135"/>
    </row>
    <row r="69" spans="1:9" s="16" customFormat="1" ht="27" customHeight="1">
      <c r="A69" s="51" t="s">
        <v>44</v>
      </c>
      <c r="B69" s="43" t="s">
        <v>45</v>
      </c>
      <c r="C69" s="81"/>
      <c r="D69" s="79">
        <f>D70+D84+D85</f>
        <v>24135</v>
      </c>
      <c r="E69" s="79">
        <f>E70+E84+E85</f>
        <v>8661</v>
      </c>
      <c r="F69" s="79">
        <f>F70+F84+F85</f>
        <v>2454.5</v>
      </c>
      <c r="G69" s="96">
        <f t="shared" si="2"/>
        <v>0.10169877770872178</v>
      </c>
      <c r="H69" s="96">
        <f t="shared" si="3"/>
        <v>0.2833968363930262</v>
      </c>
      <c r="I69" s="135"/>
    </row>
    <row r="70" spans="1:9" s="16" customFormat="1" ht="42" customHeight="1">
      <c r="A70" s="48" t="s">
        <v>44</v>
      </c>
      <c r="B70" s="43" t="s">
        <v>359</v>
      </c>
      <c r="C70" s="48"/>
      <c r="D70" s="79">
        <f>D71+D72+D73+D74+D75+D76+D77+D78+D79+D80+D81+D82+D83</f>
        <v>1835</v>
      </c>
      <c r="E70" s="79">
        <f>E71+E72+E73+E74+E75+E76+E77+E78+E79+E80+E81+E82+E83</f>
        <v>1011</v>
      </c>
      <c r="F70" s="79">
        <f>F71+F72+F73+F74+F75+F76+F77+F78+F79+F80+F81+F82+F83</f>
        <v>0</v>
      </c>
      <c r="G70" s="96">
        <f t="shared" si="2"/>
        <v>0</v>
      </c>
      <c r="H70" s="96">
        <f t="shared" si="3"/>
        <v>0</v>
      </c>
      <c r="I70" s="135"/>
    </row>
    <row r="71" spans="1:9" s="16" customFormat="1" ht="30.75" customHeight="1">
      <c r="A71" s="81"/>
      <c r="B71" s="56" t="s">
        <v>360</v>
      </c>
      <c r="C71" s="81" t="s">
        <v>361</v>
      </c>
      <c r="D71" s="82">
        <v>100</v>
      </c>
      <c r="E71" s="82">
        <v>100</v>
      </c>
      <c r="F71" s="82">
        <v>0</v>
      </c>
      <c r="G71" s="96">
        <f t="shared" si="2"/>
        <v>0</v>
      </c>
      <c r="H71" s="96">
        <f t="shared" si="3"/>
        <v>0</v>
      </c>
      <c r="I71" s="135"/>
    </row>
    <row r="72" spans="1:9" s="16" customFormat="1" ht="30.75" customHeight="1">
      <c r="A72" s="81"/>
      <c r="B72" s="56" t="s">
        <v>362</v>
      </c>
      <c r="C72" s="81" t="s">
        <v>363</v>
      </c>
      <c r="D72" s="82">
        <v>200</v>
      </c>
      <c r="E72" s="82">
        <v>0</v>
      </c>
      <c r="F72" s="82">
        <v>0</v>
      </c>
      <c r="G72" s="96">
        <f t="shared" si="2"/>
        <v>0</v>
      </c>
      <c r="H72" s="96">
        <v>0</v>
      </c>
      <c r="I72" s="135"/>
    </row>
    <row r="73" spans="1:9" s="16" customFormat="1" ht="21.75" customHeight="1">
      <c r="A73" s="81"/>
      <c r="B73" s="56" t="s">
        <v>364</v>
      </c>
      <c r="C73" s="81" t="s">
        <v>365</v>
      </c>
      <c r="D73" s="82">
        <v>100</v>
      </c>
      <c r="E73" s="82">
        <v>0</v>
      </c>
      <c r="F73" s="82">
        <v>0</v>
      </c>
      <c r="G73" s="96">
        <f t="shared" si="2"/>
        <v>0</v>
      </c>
      <c r="H73" s="96">
        <v>0</v>
      </c>
      <c r="I73" s="135"/>
    </row>
    <row r="74" spans="1:9" s="16" customFormat="1" ht="30.75" customHeight="1">
      <c r="A74" s="81"/>
      <c r="B74" s="56" t="s">
        <v>366</v>
      </c>
      <c r="C74" s="81" t="s">
        <v>367</v>
      </c>
      <c r="D74" s="82">
        <v>100</v>
      </c>
      <c r="E74" s="82">
        <v>0</v>
      </c>
      <c r="F74" s="82">
        <v>0</v>
      </c>
      <c r="G74" s="96">
        <f t="shared" si="2"/>
        <v>0</v>
      </c>
      <c r="H74" s="96">
        <v>0</v>
      </c>
      <c r="I74" s="135"/>
    </row>
    <row r="75" spans="1:9" s="16" customFormat="1" ht="30.75" customHeight="1">
      <c r="A75" s="81"/>
      <c r="B75" s="56" t="s">
        <v>368</v>
      </c>
      <c r="C75" s="81" t="s">
        <v>369</v>
      </c>
      <c r="D75" s="82">
        <v>100</v>
      </c>
      <c r="E75" s="82">
        <v>0</v>
      </c>
      <c r="F75" s="82">
        <v>0</v>
      </c>
      <c r="G75" s="96">
        <f t="shared" si="2"/>
        <v>0</v>
      </c>
      <c r="H75" s="96">
        <v>0</v>
      </c>
      <c r="I75" s="135"/>
    </row>
    <row r="76" spans="1:9" s="16" customFormat="1" ht="30.75" customHeight="1">
      <c r="A76" s="81"/>
      <c r="B76" s="56" t="s">
        <v>371</v>
      </c>
      <c r="C76" s="81" t="s">
        <v>370</v>
      </c>
      <c r="D76" s="82">
        <v>150</v>
      </c>
      <c r="E76" s="82">
        <v>0</v>
      </c>
      <c r="F76" s="82">
        <v>0</v>
      </c>
      <c r="G76" s="96">
        <f t="shared" si="2"/>
        <v>0</v>
      </c>
      <c r="H76" s="96">
        <v>0</v>
      </c>
      <c r="I76" s="135"/>
    </row>
    <row r="77" spans="1:9" s="16" customFormat="1" ht="30.75" customHeight="1">
      <c r="A77" s="81"/>
      <c r="B77" s="56" t="s">
        <v>233</v>
      </c>
      <c r="C77" s="81" t="s">
        <v>372</v>
      </c>
      <c r="D77" s="82">
        <v>50</v>
      </c>
      <c r="E77" s="82">
        <v>25</v>
      </c>
      <c r="F77" s="82">
        <v>0</v>
      </c>
      <c r="G77" s="96">
        <f t="shared" si="2"/>
        <v>0</v>
      </c>
      <c r="H77" s="96">
        <f t="shared" si="3"/>
        <v>0</v>
      </c>
      <c r="I77" s="135"/>
    </row>
    <row r="78" spans="1:9" s="16" customFormat="1" ht="41.25" customHeight="1">
      <c r="A78" s="81"/>
      <c r="B78" s="56" t="s">
        <v>374</v>
      </c>
      <c r="C78" s="81" t="s">
        <v>373</v>
      </c>
      <c r="D78" s="82">
        <v>450</v>
      </c>
      <c r="E78" s="82">
        <v>450</v>
      </c>
      <c r="F78" s="82">
        <v>0</v>
      </c>
      <c r="G78" s="96">
        <f t="shared" si="2"/>
        <v>0</v>
      </c>
      <c r="H78" s="96">
        <f t="shared" si="3"/>
        <v>0</v>
      </c>
      <c r="I78" s="135"/>
    </row>
    <row r="79" spans="1:9" s="16" customFormat="1" ht="30.75" customHeight="1">
      <c r="A79" s="81"/>
      <c r="B79" s="56" t="s">
        <v>376</v>
      </c>
      <c r="C79" s="81" t="s">
        <v>375</v>
      </c>
      <c r="D79" s="82">
        <v>236</v>
      </c>
      <c r="E79" s="82">
        <v>236</v>
      </c>
      <c r="F79" s="82">
        <v>0</v>
      </c>
      <c r="G79" s="96">
        <f t="shared" si="2"/>
        <v>0</v>
      </c>
      <c r="H79" s="96">
        <f t="shared" si="3"/>
        <v>0</v>
      </c>
      <c r="I79" s="135"/>
    </row>
    <row r="80" spans="1:9" s="16" customFormat="1" ht="30.75" customHeight="1">
      <c r="A80" s="81"/>
      <c r="B80" s="56" t="s">
        <v>377</v>
      </c>
      <c r="C80" s="81" t="s">
        <v>378</v>
      </c>
      <c r="D80" s="82">
        <v>200</v>
      </c>
      <c r="E80" s="82">
        <v>200</v>
      </c>
      <c r="F80" s="82">
        <v>0</v>
      </c>
      <c r="G80" s="96">
        <f t="shared" si="2"/>
        <v>0</v>
      </c>
      <c r="H80" s="96">
        <f t="shared" si="3"/>
        <v>0</v>
      </c>
      <c r="I80" s="135"/>
    </row>
    <row r="81" spans="1:9" s="16" customFormat="1" ht="20.25" customHeight="1">
      <c r="A81" s="81"/>
      <c r="B81" s="56" t="s">
        <v>380</v>
      </c>
      <c r="C81" s="81" t="s">
        <v>379</v>
      </c>
      <c r="D81" s="82">
        <v>48</v>
      </c>
      <c r="E81" s="82">
        <v>0</v>
      </c>
      <c r="F81" s="82">
        <v>0</v>
      </c>
      <c r="G81" s="96">
        <f t="shared" si="2"/>
        <v>0</v>
      </c>
      <c r="H81" s="96">
        <v>0</v>
      </c>
      <c r="I81" s="135"/>
    </row>
    <row r="82" spans="1:9" s="16" customFormat="1" ht="30.75" customHeight="1">
      <c r="A82" s="81"/>
      <c r="B82" s="56" t="s">
        <v>382</v>
      </c>
      <c r="C82" s="81" t="s">
        <v>381</v>
      </c>
      <c r="D82" s="82">
        <v>92</v>
      </c>
      <c r="E82" s="82">
        <v>0</v>
      </c>
      <c r="F82" s="82">
        <v>0</v>
      </c>
      <c r="G82" s="96">
        <f t="shared" si="2"/>
        <v>0</v>
      </c>
      <c r="H82" s="96">
        <v>0</v>
      </c>
      <c r="I82" s="135"/>
    </row>
    <row r="83" spans="1:9" s="16" customFormat="1" ht="21.75" customHeight="1">
      <c r="A83" s="81"/>
      <c r="B83" s="56" t="s">
        <v>384</v>
      </c>
      <c r="C83" s="81" t="s">
        <v>383</v>
      </c>
      <c r="D83" s="82">
        <v>9</v>
      </c>
      <c r="E83" s="82">
        <v>0</v>
      </c>
      <c r="F83" s="82">
        <v>0</v>
      </c>
      <c r="G83" s="96">
        <f t="shared" si="2"/>
        <v>0</v>
      </c>
      <c r="H83" s="96">
        <v>0</v>
      </c>
      <c r="I83" s="135"/>
    </row>
    <row r="84" spans="1:9" s="16" customFormat="1" ht="21.75" customHeight="1">
      <c r="A84" s="81"/>
      <c r="B84" s="56" t="s">
        <v>178</v>
      </c>
      <c r="C84" s="81" t="s">
        <v>335</v>
      </c>
      <c r="D84" s="82">
        <v>9900</v>
      </c>
      <c r="E84" s="82">
        <v>3750</v>
      </c>
      <c r="F84" s="82">
        <v>1519.1</v>
      </c>
      <c r="G84" s="96">
        <f t="shared" si="2"/>
        <v>0.15344444444444444</v>
      </c>
      <c r="H84" s="96">
        <f t="shared" si="3"/>
        <v>0.4050933333333333</v>
      </c>
      <c r="I84" s="135"/>
    </row>
    <row r="85" spans="1:9" s="16" customFormat="1" ht="21.75" customHeight="1">
      <c r="A85" s="81"/>
      <c r="B85" s="56" t="s">
        <v>180</v>
      </c>
      <c r="C85" s="81" t="s">
        <v>338</v>
      </c>
      <c r="D85" s="82">
        <v>12400</v>
      </c>
      <c r="E85" s="82">
        <v>3900</v>
      </c>
      <c r="F85" s="82">
        <v>935.4</v>
      </c>
      <c r="G85" s="96">
        <f t="shared" si="2"/>
        <v>0.07543548387096774</v>
      </c>
      <c r="H85" s="96">
        <f t="shared" si="3"/>
        <v>0.23984615384615385</v>
      </c>
      <c r="I85" s="135"/>
    </row>
    <row r="86" spans="1:9" s="11" customFormat="1" ht="21.75" customHeight="1">
      <c r="A86" s="48" t="s">
        <v>46</v>
      </c>
      <c r="B86" s="43" t="s">
        <v>47</v>
      </c>
      <c r="C86" s="48"/>
      <c r="D86" s="79">
        <f>D87</f>
        <v>3748.3</v>
      </c>
      <c r="E86" s="79">
        <f>E87</f>
        <v>1169.9</v>
      </c>
      <c r="F86" s="79">
        <f>F87</f>
        <v>322.4</v>
      </c>
      <c r="G86" s="96">
        <f t="shared" si="2"/>
        <v>0.0860123255875997</v>
      </c>
      <c r="H86" s="96">
        <f t="shared" si="3"/>
        <v>0.2755791093255833</v>
      </c>
      <c r="I86" s="136"/>
    </row>
    <row r="87" spans="1:9" s="16" customFormat="1" ht="29.25" customHeight="1">
      <c r="A87" s="81" t="s">
        <v>50</v>
      </c>
      <c r="B87" s="56" t="s">
        <v>234</v>
      </c>
      <c r="C87" s="81" t="s">
        <v>385</v>
      </c>
      <c r="D87" s="82">
        <v>3748.3</v>
      </c>
      <c r="E87" s="82">
        <v>1169.9</v>
      </c>
      <c r="F87" s="82">
        <v>322.4</v>
      </c>
      <c r="G87" s="96">
        <f t="shared" si="2"/>
        <v>0.0860123255875997</v>
      </c>
      <c r="H87" s="96">
        <f t="shared" si="3"/>
        <v>0.2755791093255833</v>
      </c>
      <c r="I87" s="135"/>
    </row>
    <row r="88" spans="1:8" ht="20.25" customHeight="1">
      <c r="A88" s="48">
        <v>1000</v>
      </c>
      <c r="B88" s="43" t="s">
        <v>61</v>
      </c>
      <c r="C88" s="48"/>
      <c r="D88" s="79">
        <f>D89</f>
        <v>420</v>
      </c>
      <c r="E88" s="79">
        <f>E89</f>
        <v>107.5</v>
      </c>
      <c r="F88" s="79">
        <f>F89</f>
        <v>33.6</v>
      </c>
      <c r="G88" s="96">
        <f t="shared" si="2"/>
        <v>0.08</v>
      </c>
      <c r="H88" s="96">
        <f t="shared" si="3"/>
        <v>0.31255813953488376</v>
      </c>
    </row>
    <row r="89" spans="1:8" ht="29.25" customHeight="1">
      <c r="A89" s="150">
        <v>1001</v>
      </c>
      <c r="B89" s="142" t="s">
        <v>220</v>
      </c>
      <c r="C89" s="150" t="s">
        <v>62</v>
      </c>
      <c r="D89" s="30">
        <v>420</v>
      </c>
      <c r="E89" s="30">
        <v>107.5</v>
      </c>
      <c r="F89" s="30">
        <v>33.6</v>
      </c>
      <c r="G89" s="96">
        <f t="shared" si="2"/>
        <v>0.08</v>
      </c>
      <c r="H89" s="96">
        <f t="shared" si="3"/>
        <v>0.31255813953488376</v>
      </c>
    </row>
    <row r="90" spans="1:8" ht="29.25" customHeight="1">
      <c r="A90" s="48" t="s">
        <v>65</v>
      </c>
      <c r="B90" s="43" t="s">
        <v>131</v>
      </c>
      <c r="C90" s="48"/>
      <c r="D90" s="79">
        <f>D91</f>
        <v>25747.4</v>
      </c>
      <c r="E90" s="79">
        <f>E91</f>
        <v>8138.7</v>
      </c>
      <c r="F90" s="79">
        <f>F91</f>
        <v>2245.7</v>
      </c>
      <c r="G90" s="96">
        <f t="shared" si="2"/>
        <v>0.08722045721121355</v>
      </c>
      <c r="H90" s="96">
        <f t="shared" si="3"/>
        <v>0.2759285881037512</v>
      </c>
    </row>
    <row r="91" spans="1:8" ht="29.25" customHeight="1">
      <c r="A91" s="150" t="s">
        <v>66</v>
      </c>
      <c r="B91" s="142" t="s">
        <v>235</v>
      </c>
      <c r="C91" s="150" t="s">
        <v>66</v>
      </c>
      <c r="D91" s="30">
        <v>25747.4</v>
      </c>
      <c r="E91" s="30">
        <v>8138.7</v>
      </c>
      <c r="F91" s="30">
        <v>2245.7</v>
      </c>
      <c r="G91" s="96">
        <f t="shared" si="2"/>
        <v>0.08722045721121355</v>
      </c>
      <c r="H91" s="96">
        <f t="shared" si="3"/>
        <v>0.2759285881037512</v>
      </c>
    </row>
    <row r="92" spans="1:8" ht="20.25" customHeight="1">
      <c r="A92" s="48" t="s">
        <v>135</v>
      </c>
      <c r="B92" s="43" t="s">
        <v>136</v>
      </c>
      <c r="C92" s="48"/>
      <c r="D92" s="79">
        <f>D93</f>
        <v>80</v>
      </c>
      <c r="E92" s="79">
        <f>E93</f>
        <v>30</v>
      </c>
      <c r="F92" s="79">
        <f>F93</f>
        <v>0</v>
      </c>
      <c r="G92" s="96">
        <f t="shared" si="2"/>
        <v>0</v>
      </c>
      <c r="H92" s="96">
        <f t="shared" si="3"/>
        <v>0</v>
      </c>
    </row>
    <row r="93" spans="1:8" ht="18.75" customHeight="1">
      <c r="A93" s="150" t="s">
        <v>137</v>
      </c>
      <c r="B93" s="142" t="s">
        <v>138</v>
      </c>
      <c r="C93" s="150" t="s">
        <v>137</v>
      </c>
      <c r="D93" s="30">
        <v>80</v>
      </c>
      <c r="E93" s="30">
        <v>30</v>
      </c>
      <c r="F93" s="30">
        <v>0</v>
      </c>
      <c r="G93" s="96">
        <f t="shared" si="2"/>
        <v>0</v>
      </c>
      <c r="H93" s="96">
        <f t="shared" si="3"/>
        <v>0</v>
      </c>
    </row>
    <row r="94" spans="1:8" ht="25.5" customHeight="1" hidden="1">
      <c r="A94" s="48"/>
      <c r="B94" s="43" t="s">
        <v>100</v>
      </c>
      <c r="C94" s="48"/>
      <c r="D94" s="79">
        <f>D95+D96+D97</f>
        <v>0</v>
      </c>
      <c r="E94" s="79">
        <f>E95+E96+E97</f>
        <v>0</v>
      </c>
      <c r="F94" s="79">
        <f>F95+F96+F97</f>
        <v>0</v>
      </c>
      <c r="G94" s="96" t="e">
        <f t="shared" si="2"/>
        <v>#DIV/0!</v>
      </c>
      <c r="H94" s="96" t="e">
        <f t="shared" si="3"/>
        <v>#DIV/0!</v>
      </c>
    </row>
    <row r="95" spans="1:9" s="16" customFormat="1" ht="30" customHeight="1" hidden="1">
      <c r="A95" s="81"/>
      <c r="B95" s="56" t="s">
        <v>101</v>
      </c>
      <c r="C95" s="81" t="s">
        <v>193</v>
      </c>
      <c r="D95" s="82">
        <v>0</v>
      </c>
      <c r="E95" s="82">
        <v>0</v>
      </c>
      <c r="F95" s="82">
        <v>0</v>
      </c>
      <c r="G95" s="96" t="e">
        <f t="shared" si="2"/>
        <v>#DIV/0!</v>
      </c>
      <c r="H95" s="96" t="e">
        <f t="shared" si="3"/>
        <v>#DIV/0!</v>
      </c>
      <c r="I95" s="135"/>
    </row>
    <row r="96" spans="1:9" s="16" customFormat="1" ht="106.5" customHeight="1" hidden="1">
      <c r="A96" s="81"/>
      <c r="B96" s="105" t="s">
        <v>0</v>
      </c>
      <c r="C96" s="81" t="s">
        <v>173</v>
      </c>
      <c r="D96" s="82">
        <v>0</v>
      </c>
      <c r="E96" s="82">
        <v>0</v>
      </c>
      <c r="F96" s="82">
        <v>0</v>
      </c>
      <c r="G96" s="96" t="e">
        <f t="shared" si="2"/>
        <v>#DIV/0!</v>
      </c>
      <c r="H96" s="96" t="e">
        <f t="shared" si="3"/>
        <v>#DIV/0!</v>
      </c>
      <c r="I96" s="135"/>
    </row>
    <row r="97" spans="1:9" s="16" customFormat="1" ht="91.5" customHeight="1" hidden="1">
      <c r="A97" s="81"/>
      <c r="B97" s="105" t="s">
        <v>1</v>
      </c>
      <c r="C97" s="81" t="s">
        <v>174</v>
      </c>
      <c r="D97" s="82">
        <v>0</v>
      </c>
      <c r="E97" s="82">
        <v>0</v>
      </c>
      <c r="F97" s="82">
        <v>0</v>
      </c>
      <c r="G97" s="96" t="e">
        <f>F97/D97</f>
        <v>#DIV/0!</v>
      </c>
      <c r="H97" s="96" t="e">
        <f>F97/E97</f>
        <v>#DIV/0!</v>
      </c>
      <c r="I97" s="135"/>
    </row>
    <row r="98" spans="1:8" ht="27" customHeight="1">
      <c r="A98" s="150"/>
      <c r="B98" s="65" t="s">
        <v>68</v>
      </c>
      <c r="C98" s="83"/>
      <c r="D98" s="84">
        <f>D32+D46+D51+D57+D88+D92+D94+D86+D90</f>
        <v>67637.20000000001</v>
      </c>
      <c r="E98" s="84">
        <f>E32+E46+E51+E57+E88+E92+E94+E86+E90</f>
        <v>25886.7</v>
      </c>
      <c r="F98" s="84">
        <f>F32+F46+F51+F57+F88+F92+F94+F86+F90</f>
        <v>5828</v>
      </c>
      <c r="G98" s="96">
        <f>F98/D98</f>
        <v>0.08616560117804993</v>
      </c>
      <c r="H98" s="96">
        <f>F98/E98</f>
        <v>0.2251349148404393</v>
      </c>
    </row>
    <row r="99" spans="1:8" ht="12.75">
      <c r="A99" s="151"/>
      <c r="B99" s="142" t="s">
        <v>83</v>
      </c>
      <c r="C99" s="150"/>
      <c r="D99" s="87">
        <f>D94</f>
        <v>0</v>
      </c>
      <c r="E99" s="87">
        <f>E94</f>
        <v>0</v>
      </c>
      <c r="F99" s="87">
        <f>F94</f>
        <v>0</v>
      </c>
      <c r="G99" s="96">
        <v>0</v>
      </c>
      <c r="H99" s="96">
        <v>0</v>
      </c>
    </row>
    <row r="102" spans="2:6" ht="15">
      <c r="B102" s="36" t="s">
        <v>93</v>
      </c>
      <c r="C102" s="37"/>
      <c r="F102" s="34">
        <v>3296.9</v>
      </c>
    </row>
    <row r="103" spans="2:3" ht="15">
      <c r="B103" s="36"/>
      <c r="C103" s="37"/>
    </row>
    <row r="104" spans="2:3" ht="15">
      <c r="B104" s="36" t="s">
        <v>84</v>
      </c>
      <c r="C104" s="37"/>
    </row>
    <row r="105" spans="2:3" ht="15">
      <c r="B105" s="36" t="s">
        <v>85</v>
      </c>
      <c r="C105" s="37"/>
    </row>
    <row r="106" spans="2:3" ht="15">
      <c r="B106" s="36"/>
      <c r="C106" s="37"/>
    </row>
    <row r="107" spans="2:3" ht="15">
      <c r="B107" s="36" t="s">
        <v>86</v>
      </c>
      <c r="C107" s="37"/>
    </row>
    <row r="108" spans="2:3" ht="15">
      <c r="B108" s="36" t="s">
        <v>87</v>
      </c>
      <c r="C108" s="37"/>
    </row>
    <row r="109" spans="2:3" ht="15">
      <c r="B109" s="36"/>
      <c r="C109" s="37"/>
    </row>
    <row r="110" spans="2:3" ht="15">
      <c r="B110" s="36" t="s">
        <v>88</v>
      </c>
      <c r="C110" s="37"/>
    </row>
    <row r="111" spans="2:3" ht="15">
      <c r="B111" s="36" t="s">
        <v>89</v>
      </c>
      <c r="C111" s="37"/>
    </row>
    <row r="112" spans="2:3" ht="15">
      <c r="B112" s="36"/>
      <c r="C112" s="37"/>
    </row>
    <row r="113" spans="2:3" ht="15">
      <c r="B113" s="36" t="s">
        <v>90</v>
      </c>
      <c r="C113" s="37"/>
    </row>
    <row r="114" spans="2:3" ht="15">
      <c r="B114" s="36" t="s">
        <v>91</v>
      </c>
      <c r="C114" s="37"/>
    </row>
    <row r="115" spans="2:3" ht="15">
      <c r="B115" s="36"/>
      <c r="C115" s="37"/>
    </row>
    <row r="116" spans="2:3" ht="15">
      <c r="B116" s="36"/>
      <c r="C116" s="37"/>
    </row>
    <row r="117" spans="2:8" ht="15">
      <c r="B117" s="36" t="s">
        <v>92</v>
      </c>
      <c r="C117" s="37"/>
      <c r="E117" s="41"/>
      <c r="F117" s="41">
        <f>F102+F27-F98</f>
        <v>2004.3999999999996</v>
      </c>
      <c r="H117" s="41"/>
    </row>
    <row r="120" spans="2:3" ht="15">
      <c r="B120" s="36" t="s">
        <v>94</v>
      </c>
      <c r="C120" s="37"/>
    </row>
    <row r="121" spans="2:3" ht="15">
      <c r="B121" s="36" t="s">
        <v>95</v>
      </c>
      <c r="C121" s="37"/>
    </row>
    <row r="122" spans="2:3" ht="15">
      <c r="B122" s="36" t="s">
        <v>96</v>
      </c>
      <c r="C122" s="37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36">
      <selection activeCell="C36" sqref="C1:C16384"/>
    </sheetView>
  </sheetViews>
  <sheetFormatPr defaultColWidth="9.140625" defaultRowHeight="12.75"/>
  <cols>
    <col min="1" max="1" width="6.7109375" style="34" customWidth="1"/>
    <col min="2" max="2" width="37.421875" style="34" customWidth="1"/>
    <col min="3" max="3" width="11.8515625" style="35" hidden="1" customWidth="1"/>
    <col min="4" max="5" width="11.7109375" style="34" customWidth="1"/>
    <col min="6" max="7" width="11.140625" style="34" customWidth="1"/>
    <col min="8" max="8" width="12.00390625" style="34" customWidth="1"/>
    <col min="9" max="9" width="12.57421875" style="34" customWidth="1"/>
    <col min="10" max="16384" width="9.140625" style="1" customWidth="1"/>
  </cols>
  <sheetData>
    <row r="1" spans="1:9" s="7" customFormat="1" ht="57" customHeight="1">
      <c r="A1" s="156" t="s">
        <v>420</v>
      </c>
      <c r="B1" s="156"/>
      <c r="C1" s="156"/>
      <c r="D1" s="156"/>
      <c r="E1" s="156"/>
      <c r="F1" s="156"/>
      <c r="G1" s="156"/>
      <c r="H1" s="156"/>
      <c r="I1" s="134"/>
    </row>
    <row r="2" spans="1:8" ht="12.75" customHeight="1">
      <c r="A2" s="145"/>
      <c r="B2" s="182" t="s">
        <v>2</v>
      </c>
      <c r="C2" s="97"/>
      <c r="D2" s="160" t="s">
        <v>3</v>
      </c>
      <c r="E2" s="158" t="s">
        <v>323</v>
      </c>
      <c r="F2" s="160" t="s">
        <v>4</v>
      </c>
      <c r="G2" s="160" t="s">
        <v>5</v>
      </c>
      <c r="H2" s="158" t="s">
        <v>324</v>
      </c>
    </row>
    <row r="3" spans="1:8" ht="23.25" customHeight="1">
      <c r="A3" s="146"/>
      <c r="B3" s="183"/>
      <c r="C3" s="98"/>
      <c r="D3" s="160"/>
      <c r="E3" s="159"/>
      <c r="F3" s="160"/>
      <c r="G3" s="160"/>
      <c r="H3" s="159"/>
    </row>
    <row r="4" spans="1:8" ht="15">
      <c r="A4" s="146"/>
      <c r="B4" s="143" t="s">
        <v>82</v>
      </c>
      <c r="C4" s="149"/>
      <c r="D4" s="144">
        <f>D5+D6+D7+D8+D9+D10+D11+D12+D13+D14+D15+D16+D17+D18+D19</f>
        <v>2323.2</v>
      </c>
      <c r="E4" s="144">
        <f>E5+E6+E7+E8+E9+E10+E11+E12+E13+E14+E15+E16+E17+E18+E19</f>
        <v>212</v>
      </c>
      <c r="F4" s="144">
        <f>F5+F6+F7+F8+F9+F10+F11+F12+F13+F14+F15+F16+F17+F18+F19</f>
        <v>54.99999999999999</v>
      </c>
      <c r="G4" s="32">
        <f>F4/D4</f>
        <v>0.023674242424242424</v>
      </c>
      <c r="H4" s="32">
        <f>F4/E4</f>
        <v>0.2594339622641509</v>
      </c>
    </row>
    <row r="5" spans="1:8" ht="15">
      <c r="A5" s="146"/>
      <c r="B5" s="142" t="s">
        <v>6</v>
      </c>
      <c r="C5" s="150"/>
      <c r="D5" s="30">
        <v>160</v>
      </c>
      <c r="E5" s="30">
        <v>20</v>
      </c>
      <c r="F5" s="30">
        <v>1.9</v>
      </c>
      <c r="G5" s="32">
        <f aca="true" t="shared" si="0" ref="G5:G27">F5/D5</f>
        <v>0.011875</v>
      </c>
      <c r="H5" s="32">
        <f aca="true" t="shared" si="1" ref="H5:H27">F5/E5</f>
        <v>0.095</v>
      </c>
    </row>
    <row r="6" spans="1:8" ht="15" hidden="1">
      <c r="A6" s="146"/>
      <c r="B6" s="142" t="s">
        <v>265</v>
      </c>
      <c r="C6" s="150"/>
      <c r="D6" s="30">
        <v>0</v>
      </c>
      <c r="E6" s="30">
        <v>0</v>
      </c>
      <c r="F6" s="30">
        <v>0</v>
      </c>
      <c r="G6" s="32" t="e">
        <f t="shared" si="0"/>
        <v>#DIV/0!</v>
      </c>
      <c r="H6" s="32" t="e">
        <f t="shared" si="1"/>
        <v>#DIV/0!</v>
      </c>
    </row>
    <row r="7" spans="1:8" ht="15">
      <c r="A7" s="146"/>
      <c r="B7" s="142" t="s">
        <v>8</v>
      </c>
      <c r="C7" s="150"/>
      <c r="D7" s="30">
        <v>120</v>
      </c>
      <c r="E7" s="30">
        <v>20</v>
      </c>
      <c r="F7" s="30">
        <v>0.2</v>
      </c>
      <c r="G7" s="32">
        <f t="shared" si="0"/>
        <v>0.0016666666666666668</v>
      </c>
      <c r="H7" s="32">
        <f t="shared" si="1"/>
        <v>0.01</v>
      </c>
    </row>
    <row r="8" spans="1:8" ht="15">
      <c r="A8" s="146"/>
      <c r="B8" s="142" t="s">
        <v>9</v>
      </c>
      <c r="C8" s="150"/>
      <c r="D8" s="30">
        <v>190</v>
      </c>
      <c r="E8" s="30">
        <v>10</v>
      </c>
      <c r="F8" s="30">
        <v>1.3</v>
      </c>
      <c r="G8" s="32">
        <f t="shared" si="0"/>
        <v>0.006842105263157895</v>
      </c>
      <c r="H8" s="32">
        <f t="shared" si="1"/>
        <v>0.13</v>
      </c>
    </row>
    <row r="9" spans="1:8" ht="15">
      <c r="A9" s="146"/>
      <c r="B9" s="142" t="s">
        <v>10</v>
      </c>
      <c r="C9" s="150"/>
      <c r="D9" s="30">
        <v>1840</v>
      </c>
      <c r="E9" s="30">
        <v>160</v>
      </c>
      <c r="F9" s="30">
        <v>47.8</v>
      </c>
      <c r="G9" s="32">
        <f t="shared" si="0"/>
        <v>0.025978260869565215</v>
      </c>
      <c r="H9" s="32">
        <f t="shared" si="1"/>
        <v>0.29874999999999996</v>
      </c>
    </row>
    <row r="10" spans="1:8" ht="15">
      <c r="A10" s="146"/>
      <c r="B10" s="142" t="s">
        <v>107</v>
      </c>
      <c r="C10" s="150"/>
      <c r="D10" s="30">
        <v>13.2</v>
      </c>
      <c r="E10" s="30">
        <v>2</v>
      </c>
      <c r="F10" s="30">
        <v>3.8</v>
      </c>
      <c r="G10" s="32">
        <f t="shared" si="0"/>
        <v>0.2878787878787879</v>
      </c>
      <c r="H10" s="32">
        <f t="shared" si="1"/>
        <v>1.9</v>
      </c>
    </row>
    <row r="11" spans="1:8" ht="15">
      <c r="A11" s="146"/>
      <c r="B11" s="142" t="s">
        <v>11</v>
      </c>
      <c r="C11" s="150"/>
      <c r="D11" s="30">
        <v>0</v>
      </c>
      <c r="E11" s="30">
        <v>0</v>
      </c>
      <c r="F11" s="30">
        <v>0</v>
      </c>
      <c r="G11" s="32">
        <v>0</v>
      </c>
      <c r="H11" s="32">
        <v>0</v>
      </c>
    </row>
    <row r="12" spans="1:8" ht="15">
      <c r="A12" s="146"/>
      <c r="B12" s="142" t="s">
        <v>12</v>
      </c>
      <c r="C12" s="150"/>
      <c r="D12" s="30">
        <v>0</v>
      </c>
      <c r="E12" s="30">
        <v>0</v>
      </c>
      <c r="F12" s="30">
        <v>0</v>
      </c>
      <c r="G12" s="32">
        <v>0</v>
      </c>
      <c r="H12" s="32">
        <v>0</v>
      </c>
    </row>
    <row r="13" spans="1:8" ht="15">
      <c r="A13" s="146"/>
      <c r="B13" s="142" t="s">
        <v>13</v>
      </c>
      <c r="C13" s="150"/>
      <c r="D13" s="30">
        <v>0</v>
      </c>
      <c r="E13" s="30">
        <v>0</v>
      </c>
      <c r="F13" s="30">
        <v>0</v>
      </c>
      <c r="G13" s="32">
        <v>0</v>
      </c>
      <c r="H13" s="32">
        <v>0</v>
      </c>
    </row>
    <row r="14" spans="1:8" ht="15">
      <c r="A14" s="146"/>
      <c r="B14" s="142" t="s">
        <v>15</v>
      </c>
      <c r="C14" s="150"/>
      <c r="D14" s="30">
        <v>0</v>
      </c>
      <c r="E14" s="30">
        <v>0</v>
      </c>
      <c r="F14" s="30">
        <v>0</v>
      </c>
      <c r="G14" s="32">
        <v>0</v>
      </c>
      <c r="H14" s="32">
        <v>0</v>
      </c>
    </row>
    <row r="15" spans="1:8" ht="15">
      <c r="A15" s="146"/>
      <c r="B15" s="142" t="s">
        <v>16</v>
      </c>
      <c r="C15" s="150"/>
      <c r="D15" s="30">
        <v>0</v>
      </c>
      <c r="E15" s="30">
        <v>0</v>
      </c>
      <c r="F15" s="30">
        <v>0</v>
      </c>
      <c r="G15" s="32">
        <v>0</v>
      </c>
      <c r="H15" s="32">
        <v>0</v>
      </c>
    </row>
    <row r="16" spans="1:8" ht="25.5">
      <c r="A16" s="146"/>
      <c r="B16" s="142" t="s">
        <v>17</v>
      </c>
      <c r="C16" s="150"/>
      <c r="D16" s="30">
        <v>0</v>
      </c>
      <c r="E16" s="30">
        <v>0</v>
      </c>
      <c r="F16" s="30">
        <v>0</v>
      </c>
      <c r="G16" s="32">
        <v>0</v>
      </c>
      <c r="H16" s="32">
        <v>0</v>
      </c>
    </row>
    <row r="17" spans="1:8" ht="15">
      <c r="A17" s="146"/>
      <c r="B17" s="142" t="s">
        <v>322</v>
      </c>
      <c r="C17" s="150"/>
      <c r="D17" s="30">
        <v>0</v>
      </c>
      <c r="E17" s="30">
        <v>0</v>
      </c>
      <c r="F17" s="30">
        <v>0</v>
      </c>
      <c r="G17" s="32">
        <v>0</v>
      </c>
      <c r="H17" s="32">
        <v>0</v>
      </c>
    </row>
    <row r="18" spans="1:8" ht="15">
      <c r="A18" s="146"/>
      <c r="B18" s="142" t="s">
        <v>120</v>
      </c>
      <c r="C18" s="150"/>
      <c r="D18" s="30">
        <v>0</v>
      </c>
      <c r="E18" s="30">
        <v>0</v>
      </c>
      <c r="F18" s="30">
        <v>0</v>
      </c>
      <c r="G18" s="32">
        <v>0</v>
      </c>
      <c r="H18" s="32">
        <v>0</v>
      </c>
    </row>
    <row r="19" spans="1:8" ht="15">
      <c r="A19" s="146"/>
      <c r="B19" s="142" t="s">
        <v>22</v>
      </c>
      <c r="C19" s="150"/>
      <c r="D19" s="30">
        <v>0</v>
      </c>
      <c r="E19" s="30">
        <v>0</v>
      </c>
      <c r="F19" s="30"/>
      <c r="G19" s="32">
        <v>0</v>
      </c>
      <c r="H19" s="32">
        <v>0</v>
      </c>
    </row>
    <row r="20" spans="1:8" ht="25.5">
      <c r="A20" s="146"/>
      <c r="B20" s="43" t="s">
        <v>81</v>
      </c>
      <c r="C20" s="48"/>
      <c r="D20" s="30">
        <f>D21+D22+D23+D24+D25</f>
        <v>746.5</v>
      </c>
      <c r="E20" s="30">
        <f>E21+E22+E23+E24+E25</f>
        <v>185.5</v>
      </c>
      <c r="F20" s="30">
        <f>F21+F22+F23+F24+F25</f>
        <v>0</v>
      </c>
      <c r="G20" s="32">
        <f t="shared" si="0"/>
        <v>0</v>
      </c>
      <c r="H20" s="32">
        <f t="shared" si="1"/>
        <v>0</v>
      </c>
    </row>
    <row r="21" spans="1:8" ht="15">
      <c r="A21" s="146"/>
      <c r="B21" s="142" t="s">
        <v>24</v>
      </c>
      <c r="C21" s="150"/>
      <c r="D21" s="30">
        <v>586.5</v>
      </c>
      <c r="E21" s="30">
        <v>146.6</v>
      </c>
      <c r="F21" s="30">
        <v>0</v>
      </c>
      <c r="G21" s="32">
        <f t="shared" si="0"/>
        <v>0</v>
      </c>
      <c r="H21" s="32">
        <f t="shared" si="1"/>
        <v>0</v>
      </c>
    </row>
    <row r="22" spans="1:8" ht="15">
      <c r="A22" s="146"/>
      <c r="B22" s="142" t="s">
        <v>67</v>
      </c>
      <c r="C22" s="150"/>
      <c r="D22" s="30">
        <v>0</v>
      </c>
      <c r="E22" s="30">
        <v>0</v>
      </c>
      <c r="F22" s="30">
        <v>0</v>
      </c>
      <c r="G22" s="32">
        <v>0</v>
      </c>
      <c r="H22" s="32">
        <v>0</v>
      </c>
    </row>
    <row r="23" spans="1:8" ht="15">
      <c r="A23" s="146"/>
      <c r="B23" s="142" t="s">
        <v>102</v>
      </c>
      <c r="C23" s="150"/>
      <c r="D23" s="30">
        <v>160</v>
      </c>
      <c r="E23" s="30">
        <v>38.9</v>
      </c>
      <c r="F23" s="30">
        <v>0</v>
      </c>
      <c r="G23" s="32">
        <f t="shared" si="0"/>
        <v>0</v>
      </c>
      <c r="H23" s="32">
        <f t="shared" si="1"/>
        <v>0</v>
      </c>
    </row>
    <row r="24" spans="1:8" ht="25.5">
      <c r="A24" s="146"/>
      <c r="B24" s="142" t="s">
        <v>27</v>
      </c>
      <c r="C24" s="150"/>
      <c r="D24" s="30">
        <v>0</v>
      </c>
      <c r="E24" s="30"/>
      <c r="F24" s="30">
        <v>0</v>
      </c>
      <c r="G24" s="32">
        <v>0</v>
      </c>
      <c r="H24" s="32">
        <v>0</v>
      </c>
    </row>
    <row r="25" spans="1:8" ht="26.25" thickBot="1">
      <c r="A25" s="146"/>
      <c r="B25" s="76" t="s">
        <v>156</v>
      </c>
      <c r="C25" s="77"/>
      <c r="D25" s="30">
        <v>0</v>
      </c>
      <c r="E25" s="30">
        <v>0</v>
      </c>
      <c r="F25" s="30">
        <v>0</v>
      </c>
      <c r="G25" s="32">
        <v>0</v>
      </c>
      <c r="H25" s="32">
        <v>0</v>
      </c>
    </row>
    <row r="26" spans="1:8" ht="18.75">
      <c r="A26" s="99"/>
      <c r="B26" s="94" t="s">
        <v>28</v>
      </c>
      <c r="C26" s="95"/>
      <c r="D26" s="144">
        <f>D4+D20</f>
        <v>3069.7</v>
      </c>
      <c r="E26" s="144">
        <f>E4+E20</f>
        <v>397.5</v>
      </c>
      <c r="F26" s="144">
        <f>F4+F20</f>
        <v>54.99999999999999</v>
      </c>
      <c r="G26" s="32">
        <f t="shared" si="0"/>
        <v>0.017917060299052025</v>
      </c>
      <c r="H26" s="32">
        <f t="shared" si="1"/>
        <v>0.1383647798742138</v>
      </c>
    </row>
    <row r="27" spans="1:8" ht="15">
      <c r="A27" s="146"/>
      <c r="B27" s="142" t="s">
        <v>108</v>
      </c>
      <c r="C27" s="150"/>
      <c r="D27" s="30">
        <f>D4</f>
        <v>2323.2</v>
      </c>
      <c r="E27" s="30">
        <f>E4</f>
        <v>212</v>
      </c>
      <c r="F27" s="30">
        <f>F4</f>
        <v>54.99999999999999</v>
      </c>
      <c r="G27" s="32">
        <f t="shared" si="0"/>
        <v>0.023674242424242424</v>
      </c>
      <c r="H27" s="32">
        <f t="shared" si="1"/>
        <v>0.2594339622641509</v>
      </c>
    </row>
    <row r="28" spans="1:8" ht="12.75">
      <c r="A28" s="162"/>
      <c r="B28" s="178"/>
      <c r="C28" s="178"/>
      <c r="D28" s="178"/>
      <c r="E28" s="178"/>
      <c r="F28" s="178"/>
      <c r="G28" s="178"/>
      <c r="H28" s="179"/>
    </row>
    <row r="29" spans="1:8" ht="15" customHeight="1">
      <c r="A29" s="180" t="s">
        <v>160</v>
      </c>
      <c r="B29" s="182" t="s">
        <v>29</v>
      </c>
      <c r="C29" s="184" t="s">
        <v>195</v>
      </c>
      <c r="D29" s="160" t="s">
        <v>3</v>
      </c>
      <c r="E29" s="158" t="s">
        <v>323</v>
      </c>
      <c r="F29" s="158" t="s">
        <v>4</v>
      </c>
      <c r="G29" s="160" t="s">
        <v>5</v>
      </c>
      <c r="H29" s="158" t="s">
        <v>324</v>
      </c>
    </row>
    <row r="30" spans="1:8" ht="15" customHeight="1">
      <c r="A30" s="181"/>
      <c r="B30" s="183"/>
      <c r="C30" s="185"/>
      <c r="D30" s="160"/>
      <c r="E30" s="159"/>
      <c r="F30" s="159"/>
      <c r="G30" s="160"/>
      <c r="H30" s="159"/>
    </row>
    <row r="31" spans="1:8" ht="12.75">
      <c r="A31" s="48" t="s">
        <v>69</v>
      </c>
      <c r="B31" s="43" t="s">
        <v>30</v>
      </c>
      <c r="C31" s="48"/>
      <c r="D31" s="79">
        <f>D32+D33+D34+D35</f>
        <v>1999.4</v>
      </c>
      <c r="E31" s="79">
        <f>E32+E33+E34+E35</f>
        <v>499.8</v>
      </c>
      <c r="F31" s="79">
        <f>F32+F33+F34+F35</f>
        <v>128.9</v>
      </c>
      <c r="G31" s="96">
        <f>F31/D31</f>
        <v>0.06446934080224068</v>
      </c>
      <c r="H31" s="96">
        <f>F31/E31</f>
        <v>0.2579031612645058</v>
      </c>
    </row>
    <row r="32" spans="1:8" ht="12.75" hidden="1">
      <c r="A32" s="150" t="s">
        <v>70</v>
      </c>
      <c r="B32" s="142" t="s">
        <v>103</v>
      </c>
      <c r="C32" s="150"/>
      <c r="D32" s="30">
        <v>0</v>
      </c>
      <c r="E32" s="30">
        <v>0</v>
      </c>
      <c r="F32" s="30">
        <v>0</v>
      </c>
      <c r="G32" s="100" t="e">
        <f aca="true" t="shared" si="2" ref="G32:G62">F32/D32</f>
        <v>#DIV/0!</v>
      </c>
      <c r="H32" s="100" t="e">
        <f aca="true" t="shared" si="3" ref="H32:H62">F32/E32</f>
        <v>#DIV/0!</v>
      </c>
    </row>
    <row r="33" spans="1:8" ht="66.75" customHeight="1">
      <c r="A33" s="150" t="s">
        <v>72</v>
      </c>
      <c r="B33" s="142" t="s">
        <v>164</v>
      </c>
      <c r="C33" s="150" t="s">
        <v>72</v>
      </c>
      <c r="D33" s="30">
        <v>1985</v>
      </c>
      <c r="E33" s="30">
        <v>496.2</v>
      </c>
      <c r="F33" s="30">
        <v>128.9</v>
      </c>
      <c r="G33" s="100">
        <f t="shared" si="2"/>
        <v>0.06493702770780857</v>
      </c>
      <c r="H33" s="100">
        <f t="shared" si="3"/>
        <v>0.25977428456267637</v>
      </c>
    </row>
    <row r="34" spans="1:8" ht="12.75">
      <c r="A34" s="150" t="s">
        <v>74</v>
      </c>
      <c r="B34" s="142" t="s">
        <v>35</v>
      </c>
      <c r="C34" s="150"/>
      <c r="D34" s="30">
        <v>10</v>
      </c>
      <c r="E34" s="30">
        <v>2.5</v>
      </c>
      <c r="F34" s="30">
        <v>0</v>
      </c>
      <c r="G34" s="100">
        <f t="shared" si="2"/>
        <v>0</v>
      </c>
      <c r="H34" s="100">
        <f t="shared" si="3"/>
        <v>0</v>
      </c>
    </row>
    <row r="35" spans="1:8" ht="12.75">
      <c r="A35" s="150" t="s">
        <v>130</v>
      </c>
      <c r="B35" s="142" t="s">
        <v>123</v>
      </c>
      <c r="C35" s="150"/>
      <c r="D35" s="30">
        <f>D36</f>
        <v>4.4</v>
      </c>
      <c r="E35" s="30">
        <f>E36</f>
        <v>1.1</v>
      </c>
      <c r="F35" s="30">
        <f>F36</f>
        <v>0</v>
      </c>
      <c r="G35" s="100">
        <f t="shared" si="2"/>
        <v>0</v>
      </c>
      <c r="H35" s="100">
        <f t="shared" si="3"/>
        <v>0</v>
      </c>
    </row>
    <row r="36" spans="1:9" s="16" customFormat="1" ht="25.5">
      <c r="A36" s="81"/>
      <c r="B36" s="56" t="s">
        <v>116</v>
      </c>
      <c r="C36" s="81" t="s">
        <v>334</v>
      </c>
      <c r="D36" s="82">
        <v>4.4</v>
      </c>
      <c r="E36" s="82">
        <v>1.1</v>
      </c>
      <c r="F36" s="82">
        <v>0</v>
      </c>
      <c r="G36" s="100">
        <f t="shared" si="2"/>
        <v>0</v>
      </c>
      <c r="H36" s="100">
        <f t="shared" si="3"/>
        <v>0</v>
      </c>
      <c r="I36" s="135"/>
    </row>
    <row r="37" spans="1:8" ht="12.75">
      <c r="A37" s="48" t="s">
        <v>111</v>
      </c>
      <c r="B37" s="43" t="s">
        <v>104</v>
      </c>
      <c r="C37" s="48"/>
      <c r="D37" s="30">
        <f>D38</f>
        <v>160</v>
      </c>
      <c r="E37" s="30">
        <f>E38</f>
        <v>38.9</v>
      </c>
      <c r="F37" s="30">
        <f>F38</f>
        <v>0</v>
      </c>
      <c r="G37" s="100">
        <f t="shared" si="2"/>
        <v>0</v>
      </c>
      <c r="H37" s="100">
        <f t="shared" si="3"/>
        <v>0</v>
      </c>
    </row>
    <row r="38" spans="1:8" ht="39.75" customHeight="1">
      <c r="A38" s="150" t="s">
        <v>112</v>
      </c>
      <c r="B38" s="142" t="s">
        <v>170</v>
      </c>
      <c r="C38" s="150" t="s">
        <v>240</v>
      </c>
      <c r="D38" s="30">
        <v>160</v>
      </c>
      <c r="E38" s="30">
        <v>38.9</v>
      </c>
      <c r="F38" s="30">
        <v>0</v>
      </c>
      <c r="G38" s="100">
        <f t="shared" si="2"/>
        <v>0</v>
      </c>
      <c r="H38" s="100">
        <f t="shared" si="3"/>
        <v>0</v>
      </c>
    </row>
    <row r="39" spans="1:8" ht="25.5" hidden="1">
      <c r="A39" s="48" t="s">
        <v>75</v>
      </c>
      <c r="B39" s="43" t="s">
        <v>38</v>
      </c>
      <c r="C39" s="48"/>
      <c r="D39" s="79">
        <f aca="true" t="shared" si="4" ref="D39:F40">D40</f>
        <v>0</v>
      </c>
      <c r="E39" s="79">
        <f t="shared" si="4"/>
        <v>0</v>
      </c>
      <c r="F39" s="79">
        <f t="shared" si="4"/>
        <v>0</v>
      </c>
      <c r="G39" s="100" t="e">
        <f t="shared" si="2"/>
        <v>#DIV/0!</v>
      </c>
      <c r="H39" s="100" t="e">
        <f t="shared" si="3"/>
        <v>#DIV/0!</v>
      </c>
    </row>
    <row r="40" spans="1:8" ht="12.75" hidden="1">
      <c r="A40" s="150" t="s">
        <v>113</v>
      </c>
      <c r="B40" s="142" t="s">
        <v>106</v>
      </c>
      <c r="C40" s="150"/>
      <c r="D40" s="30">
        <f t="shared" si="4"/>
        <v>0</v>
      </c>
      <c r="E40" s="30">
        <f t="shared" si="4"/>
        <v>0</v>
      </c>
      <c r="F40" s="30">
        <f t="shared" si="4"/>
        <v>0</v>
      </c>
      <c r="G40" s="100" t="e">
        <f t="shared" si="2"/>
        <v>#DIV/0!</v>
      </c>
      <c r="H40" s="100" t="e">
        <f t="shared" si="3"/>
        <v>#DIV/0!</v>
      </c>
    </row>
    <row r="41" spans="1:9" s="16" customFormat="1" ht="51" hidden="1">
      <c r="A41" s="81"/>
      <c r="B41" s="56" t="s">
        <v>197</v>
      </c>
      <c r="C41" s="81" t="s">
        <v>198</v>
      </c>
      <c r="D41" s="82">
        <v>0</v>
      </c>
      <c r="E41" s="82">
        <v>0</v>
      </c>
      <c r="F41" s="82">
        <v>0</v>
      </c>
      <c r="G41" s="100" t="e">
        <f t="shared" si="2"/>
        <v>#DIV/0!</v>
      </c>
      <c r="H41" s="100" t="e">
        <f t="shared" si="3"/>
        <v>#DIV/0!</v>
      </c>
      <c r="I41" s="135"/>
    </row>
    <row r="42" spans="1:9" s="11" customFormat="1" ht="12.75" hidden="1">
      <c r="A42" s="48" t="s">
        <v>76</v>
      </c>
      <c r="B42" s="43" t="s">
        <v>40</v>
      </c>
      <c r="C42" s="48"/>
      <c r="D42" s="79">
        <f aca="true" t="shared" si="5" ref="D42:F43">D43</f>
        <v>0</v>
      </c>
      <c r="E42" s="79">
        <f t="shared" si="5"/>
        <v>0</v>
      </c>
      <c r="F42" s="79">
        <f t="shared" si="5"/>
        <v>0</v>
      </c>
      <c r="G42" s="100" t="e">
        <f t="shared" si="2"/>
        <v>#DIV/0!</v>
      </c>
      <c r="H42" s="100" t="e">
        <f t="shared" si="3"/>
        <v>#DIV/0!</v>
      </c>
      <c r="I42" s="136"/>
    </row>
    <row r="43" spans="1:8" ht="25.5" hidden="1">
      <c r="A43" s="147" t="s">
        <v>77</v>
      </c>
      <c r="B43" s="64" t="s">
        <v>125</v>
      </c>
      <c r="C43" s="150"/>
      <c r="D43" s="30">
        <f t="shared" si="5"/>
        <v>0</v>
      </c>
      <c r="E43" s="30">
        <f t="shared" si="5"/>
        <v>0</v>
      </c>
      <c r="F43" s="30">
        <f t="shared" si="5"/>
        <v>0</v>
      </c>
      <c r="G43" s="100" t="e">
        <f t="shared" si="2"/>
        <v>#DIV/0!</v>
      </c>
      <c r="H43" s="100" t="e">
        <f t="shared" si="3"/>
        <v>#DIV/0!</v>
      </c>
    </row>
    <row r="44" spans="1:9" s="16" customFormat="1" ht="25.5" hidden="1">
      <c r="A44" s="81"/>
      <c r="B44" s="59" t="s">
        <v>125</v>
      </c>
      <c r="C44" s="81" t="s">
        <v>271</v>
      </c>
      <c r="D44" s="82">
        <v>0</v>
      </c>
      <c r="E44" s="82">
        <v>0</v>
      </c>
      <c r="F44" s="82">
        <v>0</v>
      </c>
      <c r="G44" s="100" t="e">
        <f t="shared" si="2"/>
        <v>#DIV/0!</v>
      </c>
      <c r="H44" s="100" t="e">
        <f t="shared" si="3"/>
        <v>#DIV/0!</v>
      </c>
      <c r="I44" s="135"/>
    </row>
    <row r="45" spans="1:8" ht="25.5">
      <c r="A45" s="51" t="s">
        <v>78</v>
      </c>
      <c r="B45" s="43" t="s">
        <v>41</v>
      </c>
      <c r="C45" s="48"/>
      <c r="D45" s="79">
        <f>D46</f>
        <v>609.7</v>
      </c>
      <c r="E45" s="79">
        <f>E46</f>
        <v>453.2</v>
      </c>
      <c r="F45" s="79">
        <f>F46</f>
        <v>418</v>
      </c>
      <c r="G45" s="96">
        <f t="shared" si="2"/>
        <v>0.685583073642775</v>
      </c>
      <c r="H45" s="96">
        <f t="shared" si="3"/>
        <v>0.9223300970873787</v>
      </c>
    </row>
    <row r="46" spans="1:8" ht="12.75">
      <c r="A46" s="48" t="s">
        <v>44</v>
      </c>
      <c r="B46" s="43" t="s">
        <v>45</v>
      </c>
      <c r="C46" s="48"/>
      <c r="D46" s="79">
        <f>D47+D48+D50+D49</f>
        <v>609.7</v>
      </c>
      <c r="E46" s="79">
        <f>E47+E48+E50+E49</f>
        <v>453.2</v>
      </c>
      <c r="F46" s="79">
        <f>F47+F48+F50+F49</f>
        <v>418</v>
      </c>
      <c r="G46" s="96">
        <f t="shared" si="2"/>
        <v>0.685583073642775</v>
      </c>
      <c r="H46" s="96">
        <f t="shared" si="3"/>
        <v>0.9223300970873787</v>
      </c>
    </row>
    <row r="47" spans="1:8" ht="12.75">
      <c r="A47" s="150"/>
      <c r="B47" s="142" t="s">
        <v>99</v>
      </c>
      <c r="C47" s="150" t="s">
        <v>335</v>
      </c>
      <c r="D47" s="30">
        <v>173.2</v>
      </c>
      <c r="E47" s="30">
        <v>45.7</v>
      </c>
      <c r="F47" s="30">
        <v>18</v>
      </c>
      <c r="G47" s="100">
        <f t="shared" si="2"/>
        <v>0.10392609699769054</v>
      </c>
      <c r="H47" s="100">
        <f t="shared" si="3"/>
        <v>0.3938730853391685</v>
      </c>
    </row>
    <row r="48" spans="1:9" s="16" customFormat="1" ht="20.25" customHeight="1">
      <c r="A48" s="81"/>
      <c r="B48" s="142" t="s">
        <v>236</v>
      </c>
      <c r="C48" s="81" t="s">
        <v>336</v>
      </c>
      <c r="D48" s="82">
        <v>6.5</v>
      </c>
      <c r="E48" s="82">
        <v>0</v>
      </c>
      <c r="F48" s="82">
        <v>0</v>
      </c>
      <c r="G48" s="100">
        <f t="shared" si="2"/>
        <v>0</v>
      </c>
      <c r="H48" s="100">
        <v>0</v>
      </c>
      <c r="I48" s="135"/>
    </row>
    <row r="49" spans="1:9" s="16" customFormat="1" ht="20.25" customHeight="1">
      <c r="A49" s="81"/>
      <c r="B49" s="142" t="s">
        <v>332</v>
      </c>
      <c r="C49" s="81" t="s">
        <v>337</v>
      </c>
      <c r="D49" s="82">
        <v>10</v>
      </c>
      <c r="E49" s="82">
        <v>2.5</v>
      </c>
      <c r="F49" s="82">
        <v>0</v>
      </c>
      <c r="G49" s="100">
        <f t="shared" si="2"/>
        <v>0</v>
      </c>
      <c r="H49" s="100">
        <f t="shared" si="3"/>
        <v>0</v>
      </c>
      <c r="I49" s="135"/>
    </row>
    <row r="50" spans="1:9" s="16" customFormat="1" ht="20.25" customHeight="1">
      <c r="A50" s="81"/>
      <c r="B50" s="142" t="s">
        <v>180</v>
      </c>
      <c r="C50" s="81" t="s">
        <v>338</v>
      </c>
      <c r="D50" s="82">
        <v>420</v>
      </c>
      <c r="E50" s="82">
        <v>405</v>
      </c>
      <c r="F50" s="82">
        <v>400</v>
      </c>
      <c r="G50" s="100">
        <f t="shared" si="2"/>
        <v>0.9523809523809523</v>
      </c>
      <c r="H50" s="100">
        <f t="shared" si="3"/>
        <v>0.9876543209876543</v>
      </c>
      <c r="I50" s="135"/>
    </row>
    <row r="51" spans="1:8" ht="28.5" customHeight="1">
      <c r="A51" s="60" t="s">
        <v>128</v>
      </c>
      <c r="B51" s="148" t="s">
        <v>126</v>
      </c>
      <c r="C51" s="60"/>
      <c r="D51" s="30">
        <f aca="true" t="shared" si="6" ref="D51:F52">D52</f>
        <v>0.3</v>
      </c>
      <c r="E51" s="30">
        <f t="shared" si="6"/>
        <v>0.3</v>
      </c>
      <c r="F51" s="30">
        <f t="shared" si="6"/>
        <v>0.3</v>
      </c>
      <c r="G51" s="100">
        <f t="shared" si="2"/>
        <v>1</v>
      </c>
      <c r="H51" s="100">
        <f t="shared" si="3"/>
        <v>1</v>
      </c>
    </row>
    <row r="52" spans="1:8" ht="42.75" customHeight="1">
      <c r="A52" s="147" t="s">
        <v>122</v>
      </c>
      <c r="B52" s="64" t="s">
        <v>129</v>
      </c>
      <c r="C52" s="147"/>
      <c r="D52" s="30">
        <f t="shared" si="6"/>
        <v>0.3</v>
      </c>
      <c r="E52" s="30">
        <f t="shared" si="6"/>
        <v>0.3</v>
      </c>
      <c r="F52" s="30">
        <f t="shared" si="6"/>
        <v>0.3</v>
      </c>
      <c r="G52" s="100">
        <f t="shared" si="2"/>
        <v>1</v>
      </c>
      <c r="H52" s="100">
        <f t="shared" si="3"/>
        <v>1</v>
      </c>
    </row>
    <row r="53" spans="1:9" s="16" customFormat="1" ht="42" customHeight="1">
      <c r="A53" s="81"/>
      <c r="B53" s="56" t="s">
        <v>243</v>
      </c>
      <c r="C53" s="81" t="s">
        <v>339</v>
      </c>
      <c r="D53" s="82">
        <v>0.3</v>
      </c>
      <c r="E53" s="82">
        <v>0.3</v>
      </c>
      <c r="F53" s="82">
        <v>0.3</v>
      </c>
      <c r="G53" s="100">
        <f t="shared" si="2"/>
        <v>1</v>
      </c>
      <c r="H53" s="100">
        <f t="shared" si="3"/>
        <v>1</v>
      </c>
      <c r="I53" s="135"/>
    </row>
    <row r="54" spans="1:8" ht="17.25" customHeight="1" hidden="1">
      <c r="A54" s="48" t="s">
        <v>46</v>
      </c>
      <c r="B54" s="43" t="s">
        <v>47</v>
      </c>
      <c r="C54" s="48"/>
      <c r="D54" s="79">
        <f aca="true" t="shared" si="7" ref="D54:F55">D55</f>
        <v>0</v>
      </c>
      <c r="E54" s="79">
        <f t="shared" si="7"/>
        <v>0</v>
      </c>
      <c r="F54" s="79">
        <f t="shared" si="7"/>
        <v>0</v>
      </c>
      <c r="G54" s="100" t="e">
        <f t="shared" si="2"/>
        <v>#DIV/0!</v>
      </c>
      <c r="H54" s="100" t="e">
        <f t="shared" si="3"/>
        <v>#DIV/0!</v>
      </c>
    </row>
    <row r="55" spans="1:8" ht="14.25" customHeight="1" hidden="1">
      <c r="A55" s="150" t="s">
        <v>51</v>
      </c>
      <c r="B55" s="142" t="s">
        <v>52</v>
      </c>
      <c r="C55" s="150"/>
      <c r="D55" s="30">
        <f t="shared" si="7"/>
        <v>0</v>
      </c>
      <c r="E55" s="30">
        <f t="shared" si="7"/>
        <v>0</v>
      </c>
      <c r="F55" s="30">
        <f t="shared" si="7"/>
        <v>0</v>
      </c>
      <c r="G55" s="100" t="e">
        <f t="shared" si="2"/>
        <v>#DIV/0!</v>
      </c>
      <c r="H55" s="100" t="e">
        <f t="shared" si="3"/>
        <v>#DIV/0!</v>
      </c>
    </row>
    <row r="56" spans="1:9" s="16" customFormat="1" ht="39" customHeight="1" hidden="1">
      <c r="A56" s="81"/>
      <c r="B56" s="56" t="s">
        <v>238</v>
      </c>
      <c r="C56" s="81" t="s">
        <v>239</v>
      </c>
      <c r="D56" s="82">
        <v>0</v>
      </c>
      <c r="E56" s="82">
        <v>0</v>
      </c>
      <c r="F56" s="82">
        <v>0</v>
      </c>
      <c r="G56" s="100" t="e">
        <f t="shared" si="2"/>
        <v>#DIV/0!</v>
      </c>
      <c r="H56" s="100" t="e">
        <f t="shared" si="3"/>
        <v>#DIV/0!</v>
      </c>
      <c r="I56" s="135"/>
    </row>
    <row r="57" spans="1:8" ht="17.25" customHeight="1">
      <c r="A57" s="48">
        <v>1000</v>
      </c>
      <c r="B57" s="43" t="s">
        <v>61</v>
      </c>
      <c r="C57" s="48"/>
      <c r="D57" s="79">
        <f>D58</f>
        <v>36</v>
      </c>
      <c r="E57" s="79">
        <f>E58</f>
        <v>9</v>
      </c>
      <c r="F57" s="79">
        <f>F58</f>
        <v>3</v>
      </c>
      <c r="G57" s="96">
        <f t="shared" si="2"/>
        <v>0.08333333333333333</v>
      </c>
      <c r="H57" s="96">
        <f t="shared" si="3"/>
        <v>0.3333333333333333</v>
      </c>
    </row>
    <row r="58" spans="1:8" ht="16.5" customHeight="1">
      <c r="A58" s="150">
        <v>1001</v>
      </c>
      <c r="B58" s="142" t="s">
        <v>183</v>
      </c>
      <c r="C58" s="150" t="s">
        <v>340</v>
      </c>
      <c r="D58" s="30">
        <v>36</v>
      </c>
      <c r="E58" s="30">
        <v>9</v>
      </c>
      <c r="F58" s="30">
        <v>3</v>
      </c>
      <c r="G58" s="100">
        <f t="shared" si="2"/>
        <v>0.08333333333333333</v>
      </c>
      <c r="H58" s="100">
        <f t="shared" si="3"/>
        <v>0.3333333333333333</v>
      </c>
    </row>
    <row r="59" spans="1:8" ht="30.75" customHeight="1">
      <c r="A59" s="48"/>
      <c r="B59" s="43" t="s">
        <v>100</v>
      </c>
      <c r="C59" s="48"/>
      <c r="D59" s="30">
        <f>D60</f>
        <v>1014.3</v>
      </c>
      <c r="E59" s="30">
        <f>E60</f>
        <v>803.5</v>
      </c>
      <c r="F59" s="30">
        <f>F60</f>
        <v>300</v>
      </c>
      <c r="G59" s="100">
        <f t="shared" si="2"/>
        <v>0.29577048210588586</v>
      </c>
      <c r="H59" s="100">
        <f t="shared" si="3"/>
        <v>0.37336652146857496</v>
      </c>
    </row>
    <row r="60" spans="1:9" s="16" customFormat="1" ht="25.5">
      <c r="A60" s="81"/>
      <c r="B60" s="56" t="s">
        <v>101</v>
      </c>
      <c r="C60" s="81" t="s">
        <v>199</v>
      </c>
      <c r="D60" s="82">
        <v>1014.3</v>
      </c>
      <c r="E60" s="82">
        <v>803.5</v>
      </c>
      <c r="F60" s="82">
        <v>300</v>
      </c>
      <c r="G60" s="100">
        <f t="shared" si="2"/>
        <v>0.29577048210588586</v>
      </c>
      <c r="H60" s="100">
        <f t="shared" si="3"/>
        <v>0.37336652146857496</v>
      </c>
      <c r="I60" s="135"/>
    </row>
    <row r="61" spans="1:8" ht="15.75">
      <c r="A61" s="48"/>
      <c r="B61" s="65" t="s">
        <v>68</v>
      </c>
      <c r="C61" s="83"/>
      <c r="D61" s="84">
        <f>D31+D37+D39+D42+D45++D51+D54+D57+D59</f>
        <v>3819.7000000000007</v>
      </c>
      <c r="E61" s="84">
        <f>E31+E37+E39+E42+E45++E51+E54+E57+E59</f>
        <v>1804.7</v>
      </c>
      <c r="F61" s="84">
        <f>F31+F37+F39+F42+F45++F51+F54+F57+F59</f>
        <v>850.1999999999999</v>
      </c>
      <c r="G61" s="96">
        <f t="shared" si="2"/>
        <v>0.22258292536063035</v>
      </c>
      <c r="H61" s="96">
        <f t="shared" si="3"/>
        <v>0.47110323045381497</v>
      </c>
    </row>
    <row r="62" spans="1:8" ht="15.75" customHeight="1">
      <c r="A62" s="151"/>
      <c r="B62" s="142" t="s">
        <v>83</v>
      </c>
      <c r="C62" s="150"/>
      <c r="D62" s="86">
        <f>D59</f>
        <v>1014.3</v>
      </c>
      <c r="E62" s="86">
        <f>E59</f>
        <v>803.5</v>
      </c>
      <c r="F62" s="86">
        <f>F59</f>
        <v>300</v>
      </c>
      <c r="G62" s="100">
        <f t="shared" si="2"/>
        <v>0.29577048210588586</v>
      </c>
      <c r="H62" s="100">
        <f t="shared" si="3"/>
        <v>0.37336652146857496</v>
      </c>
    </row>
    <row r="63" ht="12.75">
      <c r="A63" s="35"/>
    </row>
    <row r="64" spans="1:6" ht="15">
      <c r="A64" s="35"/>
      <c r="B64" s="36" t="s">
        <v>93</v>
      </c>
      <c r="C64" s="37"/>
      <c r="F64" s="34">
        <v>199.8</v>
      </c>
    </row>
    <row r="65" spans="1:3" ht="15">
      <c r="A65" s="35"/>
      <c r="B65" s="36"/>
      <c r="C65" s="37"/>
    </row>
    <row r="66" spans="1:3" ht="15">
      <c r="A66" s="35"/>
      <c r="B66" s="36" t="s">
        <v>84</v>
      </c>
      <c r="C66" s="37"/>
    </row>
    <row r="67" spans="1:3" ht="15">
      <c r="A67" s="35"/>
      <c r="B67" s="36" t="s">
        <v>85</v>
      </c>
      <c r="C67" s="37"/>
    </row>
    <row r="68" spans="1:3" ht="15">
      <c r="A68" s="35"/>
      <c r="B68" s="36"/>
      <c r="C68" s="37"/>
    </row>
    <row r="69" spans="1:3" ht="15">
      <c r="A69" s="35"/>
      <c r="B69" s="36" t="s">
        <v>86</v>
      </c>
      <c r="C69" s="37"/>
    </row>
    <row r="70" spans="1:3" ht="15">
      <c r="A70" s="35"/>
      <c r="B70" s="36" t="s">
        <v>87</v>
      </c>
      <c r="C70" s="37"/>
    </row>
    <row r="71" spans="1:3" ht="15">
      <c r="A71" s="35"/>
      <c r="B71" s="36"/>
      <c r="C71" s="37"/>
    </row>
    <row r="72" spans="1:3" ht="15">
      <c r="A72" s="35"/>
      <c r="B72" s="36" t="s">
        <v>88</v>
      </c>
      <c r="C72" s="37"/>
    </row>
    <row r="73" spans="1:3" ht="15">
      <c r="A73" s="35"/>
      <c r="B73" s="36" t="s">
        <v>89</v>
      </c>
      <c r="C73" s="37"/>
    </row>
    <row r="74" spans="1:3" ht="15">
      <c r="A74" s="35"/>
      <c r="B74" s="36"/>
      <c r="C74" s="37"/>
    </row>
    <row r="75" spans="1:3" ht="15">
      <c r="A75" s="35"/>
      <c r="B75" s="36" t="s">
        <v>90</v>
      </c>
      <c r="C75" s="37"/>
    </row>
    <row r="76" spans="1:3" ht="15">
      <c r="A76" s="35"/>
      <c r="B76" s="36" t="s">
        <v>91</v>
      </c>
      <c r="C76" s="37"/>
    </row>
    <row r="77" spans="1:3" ht="15">
      <c r="A77" s="35"/>
      <c r="B77" s="36"/>
      <c r="C77" s="37"/>
    </row>
    <row r="78" spans="1:3" ht="15">
      <c r="A78" s="35"/>
      <c r="B78" s="36"/>
      <c r="C78" s="37"/>
    </row>
    <row r="79" spans="1:8" ht="15">
      <c r="A79" s="35"/>
      <c r="B79" s="36" t="s">
        <v>92</v>
      </c>
      <c r="C79" s="37"/>
      <c r="F79" s="41">
        <f>F64+F26-F61</f>
        <v>-595.3999999999999</v>
      </c>
      <c r="H79" s="41"/>
    </row>
    <row r="80" ht="12.75">
      <c r="A80" s="35"/>
    </row>
    <row r="81" ht="12.75">
      <c r="A81" s="35"/>
    </row>
    <row r="82" spans="1:3" ht="15">
      <c r="A82" s="35"/>
      <c r="B82" s="36" t="s">
        <v>94</v>
      </c>
      <c r="C82" s="37"/>
    </row>
    <row r="83" spans="1:3" ht="15">
      <c r="A83" s="35"/>
      <c r="B83" s="36" t="s">
        <v>95</v>
      </c>
      <c r="C83" s="37"/>
    </row>
    <row r="84" spans="1:3" ht="15">
      <c r="A84" s="35"/>
      <c r="B84" s="36" t="s">
        <v>96</v>
      </c>
      <c r="C84" s="37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22">
      <selection activeCell="C22" sqref="C1:C16384"/>
    </sheetView>
  </sheetViews>
  <sheetFormatPr defaultColWidth="9.140625" defaultRowHeight="12.75"/>
  <cols>
    <col min="1" max="1" width="7.8515625" style="34" customWidth="1"/>
    <col min="2" max="2" width="38.140625" style="34" customWidth="1"/>
    <col min="3" max="3" width="11.00390625" style="35" hidden="1" customWidth="1"/>
    <col min="4" max="5" width="11.7109375" style="34" customWidth="1"/>
    <col min="6" max="7" width="12.57421875" style="34" customWidth="1"/>
    <col min="8" max="8" width="11.140625" style="34" customWidth="1"/>
    <col min="9" max="9" width="9.140625" style="34" customWidth="1"/>
    <col min="10" max="16384" width="9.140625" style="1" customWidth="1"/>
  </cols>
  <sheetData>
    <row r="1" spans="1:9" s="5" customFormat="1" ht="66.75" customHeight="1">
      <c r="A1" s="156" t="s">
        <v>419</v>
      </c>
      <c r="B1" s="156"/>
      <c r="C1" s="156"/>
      <c r="D1" s="156"/>
      <c r="E1" s="156"/>
      <c r="F1" s="156"/>
      <c r="G1" s="156"/>
      <c r="H1" s="156"/>
      <c r="I1" s="137"/>
    </row>
    <row r="2" spans="1:8" ht="12.75" customHeight="1">
      <c r="A2" s="38"/>
      <c r="B2" s="168" t="s">
        <v>2</v>
      </c>
      <c r="C2" s="39"/>
      <c r="D2" s="160" t="s">
        <v>3</v>
      </c>
      <c r="E2" s="158" t="s">
        <v>323</v>
      </c>
      <c r="F2" s="160" t="s">
        <v>4</v>
      </c>
      <c r="G2" s="160" t="s">
        <v>5</v>
      </c>
      <c r="H2" s="158" t="s">
        <v>324</v>
      </c>
    </row>
    <row r="3" spans="1:8" ht="21.75" customHeight="1">
      <c r="A3" s="146"/>
      <c r="B3" s="168"/>
      <c r="C3" s="39"/>
      <c r="D3" s="160"/>
      <c r="E3" s="159"/>
      <c r="F3" s="160"/>
      <c r="G3" s="160"/>
      <c r="H3" s="159"/>
    </row>
    <row r="4" spans="1:8" ht="15">
      <c r="A4" s="146"/>
      <c r="B4" s="143" t="s">
        <v>82</v>
      </c>
      <c r="C4" s="149"/>
      <c r="D4" s="144">
        <f>D5+D6+D7+D8+D9+D10+D11+D12+D13+D14+D15+D16+D17+D18+D19+D20</f>
        <v>2385.7</v>
      </c>
      <c r="E4" s="144">
        <f>E5+E6+E7+E8+E9+E10+E11+E12+E13+E14+E15+E16+E17+E18+E19+E20</f>
        <v>332</v>
      </c>
      <c r="F4" s="144">
        <f>F5+F6+F7+F8+F9+F10+F11+F12+F13+F14+F15+F16+F17+F18+F19+F20</f>
        <v>293.2</v>
      </c>
      <c r="G4" s="32">
        <f aca="true" t="shared" si="0" ref="G4:G28">F4/D4</f>
        <v>0.12289893951460788</v>
      </c>
      <c r="H4" s="32">
        <f>F4/E4</f>
        <v>0.8831325301204819</v>
      </c>
    </row>
    <row r="5" spans="1:8" ht="15">
      <c r="A5" s="146"/>
      <c r="B5" s="142" t="s">
        <v>6</v>
      </c>
      <c r="C5" s="150"/>
      <c r="D5" s="30">
        <v>102</v>
      </c>
      <c r="E5" s="30">
        <v>20</v>
      </c>
      <c r="F5" s="30">
        <v>1.9</v>
      </c>
      <c r="G5" s="32">
        <f t="shared" si="0"/>
        <v>0.018627450980392157</v>
      </c>
      <c r="H5" s="32">
        <f aca="true" t="shared" si="1" ref="H5:H28">F5/E5</f>
        <v>0.095</v>
      </c>
    </row>
    <row r="6" spans="1:8" ht="15" hidden="1">
      <c r="A6" s="146"/>
      <c r="B6" s="142" t="s">
        <v>265</v>
      </c>
      <c r="C6" s="150"/>
      <c r="D6" s="30">
        <v>0</v>
      </c>
      <c r="E6" s="30">
        <v>0</v>
      </c>
      <c r="F6" s="30">
        <v>0</v>
      </c>
      <c r="G6" s="32" t="e">
        <f t="shared" si="0"/>
        <v>#DIV/0!</v>
      </c>
      <c r="H6" s="32" t="e">
        <f t="shared" si="1"/>
        <v>#DIV/0!</v>
      </c>
    </row>
    <row r="7" spans="1:8" ht="15">
      <c r="A7" s="146"/>
      <c r="B7" s="142" t="s">
        <v>8</v>
      </c>
      <c r="C7" s="150"/>
      <c r="D7" s="30">
        <v>400</v>
      </c>
      <c r="E7" s="30">
        <v>100</v>
      </c>
      <c r="F7" s="30">
        <v>110.5</v>
      </c>
      <c r="G7" s="32">
        <f t="shared" si="0"/>
        <v>0.27625</v>
      </c>
      <c r="H7" s="32">
        <f t="shared" si="1"/>
        <v>1.105</v>
      </c>
    </row>
    <row r="8" spans="1:8" ht="15">
      <c r="A8" s="146"/>
      <c r="B8" s="142" t="s">
        <v>9</v>
      </c>
      <c r="C8" s="150"/>
      <c r="D8" s="30">
        <v>120</v>
      </c>
      <c r="E8" s="30">
        <v>10</v>
      </c>
      <c r="F8" s="30">
        <v>0.8</v>
      </c>
      <c r="G8" s="32">
        <f t="shared" si="0"/>
        <v>0.006666666666666667</v>
      </c>
      <c r="H8" s="32">
        <f t="shared" si="1"/>
        <v>0.08</v>
      </c>
    </row>
    <row r="9" spans="1:8" ht="15">
      <c r="A9" s="146"/>
      <c r="B9" s="142" t="s">
        <v>10</v>
      </c>
      <c r="C9" s="150"/>
      <c r="D9" s="30">
        <v>1750</v>
      </c>
      <c r="E9" s="30">
        <v>200</v>
      </c>
      <c r="F9" s="30">
        <v>178.6</v>
      </c>
      <c r="G9" s="32">
        <f t="shared" si="0"/>
        <v>0.10205714285714286</v>
      </c>
      <c r="H9" s="32">
        <f t="shared" si="1"/>
        <v>0.893</v>
      </c>
    </row>
    <row r="10" spans="1:8" ht="15">
      <c r="A10" s="146"/>
      <c r="B10" s="142" t="s">
        <v>107</v>
      </c>
      <c r="C10" s="150"/>
      <c r="D10" s="30">
        <v>13.7</v>
      </c>
      <c r="E10" s="30">
        <v>2</v>
      </c>
      <c r="F10" s="30">
        <v>1.4</v>
      </c>
      <c r="G10" s="32">
        <f t="shared" si="0"/>
        <v>0.10218978102189781</v>
      </c>
      <c r="H10" s="32">
        <f t="shared" si="1"/>
        <v>0.7</v>
      </c>
    </row>
    <row r="11" spans="1:8" ht="15">
      <c r="A11" s="146"/>
      <c r="B11" s="142" t="s">
        <v>11</v>
      </c>
      <c r="C11" s="150"/>
      <c r="D11" s="30">
        <v>0</v>
      </c>
      <c r="E11" s="30">
        <v>0</v>
      </c>
      <c r="F11" s="30">
        <v>0</v>
      </c>
      <c r="G11" s="32">
        <v>0</v>
      </c>
      <c r="H11" s="32">
        <v>0</v>
      </c>
    </row>
    <row r="12" spans="1:8" ht="15">
      <c r="A12" s="146"/>
      <c r="B12" s="142" t="s">
        <v>12</v>
      </c>
      <c r="C12" s="150"/>
      <c r="D12" s="30">
        <v>0</v>
      </c>
      <c r="E12" s="30">
        <v>0</v>
      </c>
      <c r="F12" s="30">
        <v>0</v>
      </c>
      <c r="G12" s="32">
        <v>0</v>
      </c>
      <c r="H12" s="32">
        <v>0</v>
      </c>
    </row>
    <row r="13" spans="1:8" ht="15">
      <c r="A13" s="146"/>
      <c r="B13" s="142" t="s">
        <v>13</v>
      </c>
      <c r="C13" s="150"/>
      <c r="D13" s="30">
        <v>0</v>
      </c>
      <c r="E13" s="30">
        <v>0</v>
      </c>
      <c r="F13" s="30">
        <v>0</v>
      </c>
      <c r="G13" s="32">
        <v>0</v>
      </c>
      <c r="H13" s="32">
        <v>0</v>
      </c>
    </row>
    <row r="14" spans="1:8" ht="15">
      <c r="A14" s="146"/>
      <c r="B14" s="142" t="s">
        <v>15</v>
      </c>
      <c r="C14" s="150"/>
      <c r="D14" s="30">
        <v>0</v>
      </c>
      <c r="E14" s="30">
        <v>0</v>
      </c>
      <c r="F14" s="30">
        <v>0</v>
      </c>
      <c r="G14" s="32">
        <v>0</v>
      </c>
      <c r="H14" s="32">
        <v>0</v>
      </c>
    </row>
    <row r="15" spans="1:8" ht="15">
      <c r="A15" s="146"/>
      <c r="B15" s="142" t="s">
        <v>16</v>
      </c>
      <c r="C15" s="150"/>
      <c r="D15" s="30">
        <v>0</v>
      </c>
      <c r="E15" s="30">
        <v>0</v>
      </c>
      <c r="F15" s="30">
        <v>0</v>
      </c>
      <c r="G15" s="32">
        <v>0</v>
      </c>
      <c r="H15" s="32">
        <v>0</v>
      </c>
    </row>
    <row r="16" spans="1:8" ht="25.5">
      <c r="A16" s="146"/>
      <c r="B16" s="142" t="s">
        <v>17</v>
      </c>
      <c r="C16" s="150"/>
      <c r="D16" s="30">
        <v>0</v>
      </c>
      <c r="E16" s="30">
        <v>0</v>
      </c>
      <c r="F16" s="30">
        <v>0</v>
      </c>
      <c r="G16" s="32">
        <v>0</v>
      </c>
      <c r="H16" s="32">
        <v>0</v>
      </c>
    </row>
    <row r="17" spans="1:8" ht="15">
      <c r="A17" s="146"/>
      <c r="B17" s="142" t="s">
        <v>117</v>
      </c>
      <c r="C17" s="150"/>
      <c r="D17" s="30">
        <v>0</v>
      </c>
      <c r="E17" s="30">
        <v>0</v>
      </c>
      <c r="F17" s="30">
        <v>0</v>
      </c>
      <c r="G17" s="32">
        <v>0</v>
      </c>
      <c r="H17" s="32">
        <v>0</v>
      </c>
    </row>
    <row r="18" spans="1:8" ht="15">
      <c r="A18" s="146"/>
      <c r="B18" s="142" t="s">
        <v>322</v>
      </c>
      <c r="C18" s="150"/>
      <c r="D18" s="30">
        <v>0</v>
      </c>
      <c r="E18" s="30">
        <v>0</v>
      </c>
      <c r="F18" s="30">
        <v>0</v>
      </c>
      <c r="G18" s="32">
        <v>0</v>
      </c>
      <c r="H18" s="32">
        <v>0</v>
      </c>
    </row>
    <row r="19" spans="1:8" ht="15">
      <c r="A19" s="146"/>
      <c r="B19" s="142" t="s">
        <v>120</v>
      </c>
      <c r="C19" s="150"/>
      <c r="D19" s="30">
        <v>0</v>
      </c>
      <c r="E19" s="30">
        <v>0</v>
      </c>
      <c r="F19" s="30">
        <v>0</v>
      </c>
      <c r="G19" s="32">
        <v>0</v>
      </c>
      <c r="H19" s="32">
        <v>0</v>
      </c>
    </row>
    <row r="20" spans="1:8" ht="15">
      <c r="A20" s="146"/>
      <c r="B20" s="142" t="s">
        <v>22</v>
      </c>
      <c r="C20" s="150"/>
      <c r="D20" s="30">
        <v>0</v>
      </c>
      <c r="E20" s="30">
        <v>0</v>
      </c>
      <c r="F20" s="30">
        <v>0</v>
      </c>
      <c r="G20" s="32">
        <v>0</v>
      </c>
      <c r="H20" s="32">
        <v>0</v>
      </c>
    </row>
    <row r="21" spans="1:8" ht="15">
      <c r="A21" s="146"/>
      <c r="B21" s="43" t="s">
        <v>23</v>
      </c>
      <c r="C21" s="48"/>
      <c r="D21" s="30">
        <f>D22+D23+D24+D25+D26</f>
        <v>998.1</v>
      </c>
      <c r="E21" s="30">
        <f>E22+E23+E24+E25+E26</f>
        <v>247.5</v>
      </c>
      <c r="F21" s="30">
        <f>F22+F23+F24+F25+F26</f>
        <v>0</v>
      </c>
      <c r="G21" s="32">
        <f t="shared" si="0"/>
        <v>0</v>
      </c>
      <c r="H21" s="32">
        <f t="shared" si="1"/>
        <v>0</v>
      </c>
    </row>
    <row r="22" spans="1:8" ht="15">
      <c r="A22" s="146"/>
      <c r="B22" s="142" t="s">
        <v>24</v>
      </c>
      <c r="C22" s="150"/>
      <c r="D22" s="30">
        <v>100.5</v>
      </c>
      <c r="E22" s="30">
        <v>25.1</v>
      </c>
      <c r="F22" s="30">
        <v>0</v>
      </c>
      <c r="G22" s="32">
        <f t="shared" si="0"/>
        <v>0</v>
      </c>
      <c r="H22" s="32">
        <f t="shared" si="1"/>
        <v>0</v>
      </c>
    </row>
    <row r="23" spans="1:8" ht="15">
      <c r="A23" s="146"/>
      <c r="B23" s="142" t="s">
        <v>102</v>
      </c>
      <c r="C23" s="150"/>
      <c r="D23" s="30">
        <v>160</v>
      </c>
      <c r="E23" s="30">
        <v>38</v>
      </c>
      <c r="F23" s="30">
        <v>0</v>
      </c>
      <c r="G23" s="32">
        <f t="shared" si="0"/>
        <v>0</v>
      </c>
      <c r="H23" s="32">
        <f t="shared" si="1"/>
        <v>0</v>
      </c>
    </row>
    <row r="24" spans="1:8" ht="15">
      <c r="A24" s="146"/>
      <c r="B24" s="142" t="s">
        <v>67</v>
      </c>
      <c r="C24" s="150"/>
      <c r="D24" s="30">
        <v>737.6</v>
      </c>
      <c r="E24" s="30">
        <v>184.4</v>
      </c>
      <c r="F24" s="30">
        <v>0</v>
      </c>
      <c r="G24" s="32">
        <f t="shared" si="0"/>
        <v>0</v>
      </c>
      <c r="H24" s="32">
        <f t="shared" si="1"/>
        <v>0</v>
      </c>
    </row>
    <row r="25" spans="1:8" ht="25.5">
      <c r="A25" s="146"/>
      <c r="B25" s="142" t="s">
        <v>27</v>
      </c>
      <c r="C25" s="150"/>
      <c r="D25" s="30">
        <v>0</v>
      </c>
      <c r="E25" s="30">
        <v>0</v>
      </c>
      <c r="F25" s="30">
        <v>0</v>
      </c>
      <c r="G25" s="32">
        <v>0</v>
      </c>
      <c r="H25" s="32">
        <v>0</v>
      </c>
    </row>
    <row r="26" spans="1:8" ht="23.25" customHeight="1" thickBot="1">
      <c r="A26" s="146"/>
      <c r="B26" s="76" t="s">
        <v>156</v>
      </c>
      <c r="C26" s="77"/>
      <c r="D26" s="30">
        <v>0</v>
      </c>
      <c r="E26" s="30">
        <v>0</v>
      </c>
      <c r="F26" s="30">
        <v>0</v>
      </c>
      <c r="G26" s="32">
        <v>0</v>
      </c>
      <c r="H26" s="32">
        <v>0</v>
      </c>
    </row>
    <row r="27" spans="1:8" ht="18.75">
      <c r="A27" s="146"/>
      <c r="B27" s="94" t="s">
        <v>28</v>
      </c>
      <c r="C27" s="95"/>
      <c r="D27" s="144">
        <f>D4+D21</f>
        <v>3383.7999999999997</v>
      </c>
      <c r="E27" s="144">
        <f>E4+E21</f>
        <v>579.5</v>
      </c>
      <c r="F27" s="144">
        <f>F4+F21</f>
        <v>293.2</v>
      </c>
      <c r="G27" s="32">
        <f t="shared" si="0"/>
        <v>0.08664814705360838</v>
      </c>
      <c r="H27" s="32">
        <f t="shared" si="1"/>
        <v>0.50595340811044</v>
      </c>
    </row>
    <row r="28" spans="1:8" ht="15">
      <c r="A28" s="146"/>
      <c r="B28" s="142" t="s">
        <v>108</v>
      </c>
      <c r="C28" s="150"/>
      <c r="D28" s="30">
        <f>D4</f>
        <v>2385.7</v>
      </c>
      <c r="E28" s="30">
        <f>E4</f>
        <v>332</v>
      </c>
      <c r="F28" s="30">
        <f>F4</f>
        <v>293.2</v>
      </c>
      <c r="G28" s="32">
        <f t="shared" si="0"/>
        <v>0.12289893951460788</v>
      </c>
      <c r="H28" s="32">
        <f t="shared" si="1"/>
        <v>0.8831325301204819</v>
      </c>
    </row>
    <row r="29" spans="1:8" ht="12.75">
      <c r="A29" s="162"/>
      <c r="B29" s="178"/>
      <c r="C29" s="178"/>
      <c r="D29" s="178"/>
      <c r="E29" s="178"/>
      <c r="F29" s="178"/>
      <c r="G29" s="178"/>
      <c r="H29" s="179"/>
    </row>
    <row r="30" spans="1:8" ht="15" customHeight="1">
      <c r="A30" s="186" t="s">
        <v>160</v>
      </c>
      <c r="B30" s="168" t="s">
        <v>29</v>
      </c>
      <c r="C30" s="169" t="s">
        <v>195</v>
      </c>
      <c r="D30" s="160" t="s">
        <v>3</v>
      </c>
      <c r="E30" s="158" t="s">
        <v>323</v>
      </c>
      <c r="F30" s="158" t="s">
        <v>4</v>
      </c>
      <c r="G30" s="160" t="s">
        <v>5</v>
      </c>
      <c r="H30" s="158" t="s">
        <v>324</v>
      </c>
    </row>
    <row r="31" spans="1:8" ht="15" customHeight="1">
      <c r="A31" s="186"/>
      <c r="B31" s="168"/>
      <c r="C31" s="170"/>
      <c r="D31" s="160"/>
      <c r="E31" s="159"/>
      <c r="F31" s="159"/>
      <c r="G31" s="160"/>
      <c r="H31" s="159"/>
    </row>
    <row r="32" spans="1:8" ht="20.25" customHeight="1">
      <c r="A32" s="48" t="s">
        <v>69</v>
      </c>
      <c r="B32" s="43" t="s">
        <v>30</v>
      </c>
      <c r="C32" s="48"/>
      <c r="D32" s="79">
        <f>D33+D34+D35</f>
        <v>2318.2000000000003</v>
      </c>
      <c r="E32" s="79">
        <f>E33+E34+E35</f>
        <v>577.9</v>
      </c>
      <c r="F32" s="79">
        <f>F33+F34+F35</f>
        <v>202.6</v>
      </c>
      <c r="G32" s="96">
        <f>F32/D32</f>
        <v>0.08739539297730997</v>
      </c>
      <c r="H32" s="96">
        <f>F32/E32</f>
        <v>0.3505796850666205</v>
      </c>
    </row>
    <row r="33" spans="1:8" ht="66" customHeight="1">
      <c r="A33" s="150" t="s">
        <v>72</v>
      </c>
      <c r="B33" s="142" t="s">
        <v>164</v>
      </c>
      <c r="C33" s="150" t="s">
        <v>72</v>
      </c>
      <c r="D33" s="30">
        <v>2303.8</v>
      </c>
      <c r="E33" s="30">
        <v>574.4</v>
      </c>
      <c r="F33" s="30">
        <v>202.6</v>
      </c>
      <c r="G33" s="96">
        <f aca="true" t="shared" si="2" ref="G33:G60">F33/D33</f>
        <v>0.08794166160256965</v>
      </c>
      <c r="H33" s="96">
        <f aca="true" t="shared" si="3" ref="H33:H60">F33/E33</f>
        <v>0.3527158774373259</v>
      </c>
    </row>
    <row r="34" spans="1:8" ht="12.75">
      <c r="A34" s="150" t="s">
        <v>74</v>
      </c>
      <c r="B34" s="142" t="s">
        <v>35</v>
      </c>
      <c r="C34" s="150" t="s">
        <v>74</v>
      </c>
      <c r="D34" s="30">
        <v>10</v>
      </c>
      <c r="E34" s="30">
        <v>2.5</v>
      </c>
      <c r="F34" s="30">
        <v>0</v>
      </c>
      <c r="G34" s="96">
        <f t="shared" si="2"/>
        <v>0</v>
      </c>
      <c r="H34" s="96">
        <f t="shared" si="3"/>
        <v>0</v>
      </c>
    </row>
    <row r="35" spans="1:8" ht="17.25" customHeight="1">
      <c r="A35" s="150" t="s">
        <v>130</v>
      </c>
      <c r="B35" s="142" t="s">
        <v>127</v>
      </c>
      <c r="C35" s="150"/>
      <c r="D35" s="30">
        <f>D36</f>
        <v>4.4</v>
      </c>
      <c r="E35" s="30">
        <f>E36</f>
        <v>1</v>
      </c>
      <c r="F35" s="30">
        <f>F36</f>
        <v>0</v>
      </c>
      <c r="G35" s="96">
        <f t="shared" si="2"/>
        <v>0</v>
      </c>
      <c r="H35" s="96">
        <f t="shared" si="3"/>
        <v>0</v>
      </c>
    </row>
    <row r="36" spans="1:9" s="16" customFormat="1" ht="25.5">
      <c r="A36" s="81"/>
      <c r="B36" s="56" t="s">
        <v>116</v>
      </c>
      <c r="C36" s="81" t="s">
        <v>334</v>
      </c>
      <c r="D36" s="82">
        <v>4.4</v>
      </c>
      <c r="E36" s="82">
        <v>1</v>
      </c>
      <c r="F36" s="82">
        <v>0</v>
      </c>
      <c r="G36" s="96">
        <f t="shared" si="2"/>
        <v>0</v>
      </c>
      <c r="H36" s="96">
        <f t="shared" si="3"/>
        <v>0</v>
      </c>
      <c r="I36" s="135"/>
    </row>
    <row r="37" spans="1:8" ht="17.25" customHeight="1">
      <c r="A37" s="48" t="s">
        <v>111</v>
      </c>
      <c r="B37" s="43" t="s">
        <v>104</v>
      </c>
      <c r="C37" s="48"/>
      <c r="D37" s="79">
        <f>D38</f>
        <v>160</v>
      </c>
      <c r="E37" s="79">
        <f>E38</f>
        <v>39</v>
      </c>
      <c r="F37" s="79">
        <f>F38</f>
        <v>0</v>
      </c>
      <c r="G37" s="96">
        <f t="shared" si="2"/>
        <v>0</v>
      </c>
      <c r="H37" s="96">
        <f t="shared" si="3"/>
        <v>0</v>
      </c>
    </row>
    <row r="38" spans="1:8" ht="38.25">
      <c r="A38" s="150" t="s">
        <v>112</v>
      </c>
      <c r="B38" s="142" t="s">
        <v>170</v>
      </c>
      <c r="C38" s="150" t="s">
        <v>240</v>
      </c>
      <c r="D38" s="30">
        <v>160</v>
      </c>
      <c r="E38" s="30">
        <v>39</v>
      </c>
      <c r="F38" s="30">
        <v>0</v>
      </c>
      <c r="G38" s="96">
        <f t="shared" si="2"/>
        <v>0</v>
      </c>
      <c r="H38" s="96">
        <f t="shared" si="3"/>
        <v>0</v>
      </c>
    </row>
    <row r="39" spans="1:9" ht="25.5" hidden="1">
      <c r="A39" s="48" t="s">
        <v>75</v>
      </c>
      <c r="B39" s="43" t="s">
        <v>38</v>
      </c>
      <c r="C39" s="48"/>
      <c r="D39" s="79">
        <f>D40</f>
        <v>0</v>
      </c>
      <c r="E39" s="79">
        <f>E40</f>
        <v>0</v>
      </c>
      <c r="F39" s="79">
        <f>F40</f>
        <v>0</v>
      </c>
      <c r="G39" s="96" t="e">
        <f t="shared" si="2"/>
        <v>#DIV/0!</v>
      </c>
      <c r="H39" s="96" t="e">
        <f t="shared" si="3"/>
        <v>#DIV/0!</v>
      </c>
      <c r="I39" s="136"/>
    </row>
    <row r="40" spans="1:8" ht="12.75" hidden="1">
      <c r="A40" s="150" t="s">
        <v>113</v>
      </c>
      <c r="B40" s="142" t="s">
        <v>106</v>
      </c>
      <c r="C40" s="150"/>
      <c r="D40" s="30">
        <f>D41</f>
        <v>0</v>
      </c>
      <c r="E40" s="30">
        <f>E41</f>
        <v>0</v>
      </c>
      <c r="F40" s="30">
        <v>0</v>
      </c>
      <c r="G40" s="96" t="e">
        <f t="shared" si="2"/>
        <v>#DIV/0!</v>
      </c>
      <c r="H40" s="96" t="e">
        <f t="shared" si="3"/>
        <v>#DIV/0!</v>
      </c>
    </row>
    <row r="41" spans="1:9" s="16" customFormat="1" ht="54.75" customHeight="1" hidden="1">
      <c r="A41" s="81"/>
      <c r="B41" s="56" t="s">
        <v>242</v>
      </c>
      <c r="C41" s="81" t="s">
        <v>241</v>
      </c>
      <c r="D41" s="82">
        <v>0</v>
      </c>
      <c r="E41" s="82">
        <v>0</v>
      </c>
      <c r="F41" s="82">
        <v>0</v>
      </c>
      <c r="G41" s="96" t="e">
        <f t="shared" si="2"/>
        <v>#DIV/0!</v>
      </c>
      <c r="H41" s="96" t="e">
        <f t="shared" si="3"/>
        <v>#DIV/0!</v>
      </c>
      <c r="I41" s="135"/>
    </row>
    <row r="42" spans="1:9" s="16" customFormat="1" ht="21.75" customHeight="1" hidden="1">
      <c r="A42" s="48" t="s">
        <v>76</v>
      </c>
      <c r="B42" s="43" t="s">
        <v>40</v>
      </c>
      <c r="C42" s="48"/>
      <c r="D42" s="79">
        <f aca="true" t="shared" si="4" ref="D42:F43">D43</f>
        <v>0</v>
      </c>
      <c r="E42" s="79">
        <f t="shared" si="4"/>
        <v>0</v>
      </c>
      <c r="F42" s="79">
        <f t="shared" si="4"/>
        <v>0</v>
      </c>
      <c r="G42" s="96" t="e">
        <f t="shared" si="2"/>
        <v>#DIV/0!</v>
      </c>
      <c r="H42" s="96" t="e">
        <f t="shared" si="3"/>
        <v>#DIV/0!</v>
      </c>
      <c r="I42" s="135"/>
    </row>
    <row r="43" spans="1:9" s="16" customFormat="1" ht="33" customHeight="1" hidden="1">
      <c r="A43" s="147" t="s">
        <v>77</v>
      </c>
      <c r="B43" s="64" t="s">
        <v>125</v>
      </c>
      <c r="C43" s="150"/>
      <c r="D43" s="30">
        <f t="shared" si="4"/>
        <v>0</v>
      </c>
      <c r="E43" s="30">
        <f t="shared" si="4"/>
        <v>0</v>
      </c>
      <c r="F43" s="30">
        <f t="shared" si="4"/>
        <v>0</v>
      </c>
      <c r="G43" s="96" t="e">
        <f t="shared" si="2"/>
        <v>#DIV/0!</v>
      </c>
      <c r="H43" s="96" t="e">
        <f t="shared" si="3"/>
        <v>#DIV/0!</v>
      </c>
      <c r="I43" s="135"/>
    </row>
    <row r="44" spans="1:9" s="16" customFormat="1" ht="32.25" customHeight="1" hidden="1">
      <c r="A44" s="81"/>
      <c r="B44" s="59" t="s">
        <v>125</v>
      </c>
      <c r="C44" s="81" t="s">
        <v>252</v>
      </c>
      <c r="D44" s="82">
        <f>0</f>
        <v>0</v>
      </c>
      <c r="E44" s="82">
        <f>0</f>
        <v>0</v>
      </c>
      <c r="F44" s="82">
        <f>0</f>
        <v>0</v>
      </c>
      <c r="G44" s="96" t="e">
        <f t="shared" si="2"/>
        <v>#DIV/0!</v>
      </c>
      <c r="H44" s="96" t="e">
        <f t="shared" si="3"/>
        <v>#DIV/0!</v>
      </c>
      <c r="I44" s="135"/>
    </row>
    <row r="45" spans="1:8" ht="25.5">
      <c r="A45" s="48" t="s">
        <v>78</v>
      </c>
      <c r="B45" s="43" t="s">
        <v>41</v>
      </c>
      <c r="C45" s="48"/>
      <c r="D45" s="79">
        <f>D46</f>
        <v>359.7</v>
      </c>
      <c r="E45" s="79">
        <f>E46</f>
        <v>89.7</v>
      </c>
      <c r="F45" s="79">
        <f>F46</f>
        <v>34</v>
      </c>
      <c r="G45" s="96">
        <f t="shared" si="2"/>
        <v>0.09452321378926884</v>
      </c>
      <c r="H45" s="96">
        <f t="shared" si="3"/>
        <v>0.379041248606466</v>
      </c>
    </row>
    <row r="46" spans="1:8" ht="12.75">
      <c r="A46" s="150" t="s">
        <v>44</v>
      </c>
      <c r="B46" s="142" t="s">
        <v>45</v>
      </c>
      <c r="C46" s="150"/>
      <c r="D46" s="30">
        <f>D47+D48+D50+D49</f>
        <v>359.7</v>
      </c>
      <c r="E46" s="30">
        <f>E47+E48+E50+E49</f>
        <v>89.7</v>
      </c>
      <c r="F46" s="30">
        <f>F47+F48+F50+F49</f>
        <v>34</v>
      </c>
      <c r="G46" s="96">
        <f t="shared" si="2"/>
        <v>0.09452321378926884</v>
      </c>
      <c r="H46" s="96">
        <f t="shared" si="3"/>
        <v>0.379041248606466</v>
      </c>
    </row>
    <row r="47" spans="1:9" s="16" customFormat="1" ht="25.5">
      <c r="A47" s="81"/>
      <c r="B47" s="56" t="s">
        <v>178</v>
      </c>
      <c r="C47" s="81" t="s">
        <v>335</v>
      </c>
      <c r="D47" s="82">
        <v>300</v>
      </c>
      <c r="E47" s="82">
        <v>75</v>
      </c>
      <c r="F47" s="82">
        <v>34</v>
      </c>
      <c r="G47" s="96">
        <f t="shared" si="2"/>
        <v>0.11333333333333333</v>
      </c>
      <c r="H47" s="96">
        <f t="shared" si="3"/>
        <v>0.4533333333333333</v>
      </c>
      <c r="I47" s="135"/>
    </row>
    <row r="48" spans="1:9" s="16" customFormat="1" ht="18" customHeight="1">
      <c r="A48" s="81"/>
      <c r="B48" s="56" t="s">
        <v>236</v>
      </c>
      <c r="C48" s="81" t="s">
        <v>336</v>
      </c>
      <c r="D48" s="82">
        <v>9.7</v>
      </c>
      <c r="E48" s="82">
        <v>2.2</v>
      </c>
      <c r="F48" s="82">
        <v>0</v>
      </c>
      <c r="G48" s="96">
        <f t="shared" si="2"/>
        <v>0</v>
      </c>
      <c r="H48" s="96">
        <f t="shared" si="3"/>
        <v>0</v>
      </c>
      <c r="I48" s="135"/>
    </row>
    <row r="49" spans="1:9" s="16" customFormat="1" ht="18" customHeight="1">
      <c r="A49" s="81"/>
      <c r="B49" s="56" t="s">
        <v>332</v>
      </c>
      <c r="C49" s="81" t="s">
        <v>337</v>
      </c>
      <c r="D49" s="82">
        <v>10</v>
      </c>
      <c r="E49" s="82">
        <v>2.5</v>
      </c>
      <c r="F49" s="82">
        <v>0</v>
      </c>
      <c r="G49" s="96">
        <f t="shared" si="2"/>
        <v>0</v>
      </c>
      <c r="H49" s="96">
        <f t="shared" si="3"/>
        <v>0</v>
      </c>
      <c r="I49" s="135"/>
    </row>
    <row r="50" spans="1:9" s="16" customFormat="1" ht="18" customHeight="1">
      <c r="A50" s="81"/>
      <c r="B50" s="56" t="s">
        <v>180</v>
      </c>
      <c r="C50" s="81" t="s">
        <v>338</v>
      </c>
      <c r="D50" s="82">
        <v>40</v>
      </c>
      <c r="E50" s="82">
        <v>10</v>
      </c>
      <c r="F50" s="82">
        <v>0</v>
      </c>
      <c r="G50" s="96">
        <f t="shared" si="2"/>
        <v>0</v>
      </c>
      <c r="H50" s="96">
        <f t="shared" si="3"/>
        <v>0</v>
      </c>
      <c r="I50" s="135"/>
    </row>
    <row r="51" spans="1:8" ht="29.25" customHeight="1">
      <c r="A51" s="60" t="s">
        <v>128</v>
      </c>
      <c r="B51" s="148" t="s">
        <v>126</v>
      </c>
      <c r="C51" s="60"/>
      <c r="D51" s="49">
        <f>D53</f>
        <v>0.3</v>
      </c>
      <c r="E51" s="49">
        <f>E53</f>
        <v>0.3</v>
      </c>
      <c r="F51" s="49">
        <f>F53</f>
        <v>0.3</v>
      </c>
      <c r="G51" s="96">
        <f t="shared" si="2"/>
        <v>1</v>
      </c>
      <c r="H51" s="96">
        <f t="shared" si="3"/>
        <v>1</v>
      </c>
    </row>
    <row r="52" spans="1:8" ht="29.25" customHeight="1">
      <c r="A52" s="147" t="s">
        <v>122</v>
      </c>
      <c r="B52" s="64" t="s">
        <v>129</v>
      </c>
      <c r="C52" s="147"/>
      <c r="D52" s="30">
        <f>D53</f>
        <v>0.3</v>
      </c>
      <c r="E52" s="30">
        <f>E53</f>
        <v>0.3</v>
      </c>
      <c r="F52" s="30">
        <f>F53</f>
        <v>0.3</v>
      </c>
      <c r="G52" s="96">
        <f t="shared" si="2"/>
        <v>1</v>
      </c>
      <c r="H52" s="96">
        <f t="shared" si="3"/>
        <v>1</v>
      </c>
    </row>
    <row r="53" spans="1:9" s="16" customFormat="1" ht="31.5" customHeight="1">
      <c r="A53" s="81"/>
      <c r="B53" s="56" t="s">
        <v>243</v>
      </c>
      <c r="C53" s="81" t="s">
        <v>339</v>
      </c>
      <c r="D53" s="82">
        <v>0.3</v>
      </c>
      <c r="E53" s="82">
        <v>0.3</v>
      </c>
      <c r="F53" s="82">
        <v>0.3</v>
      </c>
      <c r="G53" s="96">
        <f t="shared" si="2"/>
        <v>1</v>
      </c>
      <c r="H53" s="96">
        <f t="shared" si="3"/>
        <v>1</v>
      </c>
      <c r="I53" s="135"/>
    </row>
    <row r="54" spans="1:8" ht="17.25" customHeight="1">
      <c r="A54" s="48" t="s">
        <v>60</v>
      </c>
      <c r="B54" s="43" t="s">
        <v>61</v>
      </c>
      <c r="C54" s="48"/>
      <c r="D54" s="79">
        <f>D55</f>
        <v>30</v>
      </c>
      <c r="E54" s="79">
        <f>E55</f>
        <v>7.5</v>
      </c>
      <c r="F54" s="79">
        <f>F55</f>
        <v>0</v>
      </c>
      <c r="G54" s="96">
        <f t="shared" si="2"/>
        <v>0</v>
      </c>
      <c r="H54" s="96">
        <f t="shared" si="3"/>
        <v>0</v>
      </c>
    </row>
    <row r="55" spans="1:8" ht="12.75">
      <c r="A55" s="150" t="s">
        <v>62</v>
      </c>
      <c r="B55" s="142" t="s">
        <v>183</v>
      </c>
      <c r="C55" s="150" t="s">
        <v>340</v>
      </c>
      <c r="D55" s="30">
        <v>30</v>
      </c>
      <c r="E55" s="30">
        <v>7.5</v>
      </c>
      <c r="F55" s="30">
        <f>F56</f>
        <v>0</v>
      </c>
      <c r="G55" s="96">
        <f t="shared" si="2"/>
        <v>0</v>
      </c>
      <c r="H55" s="96">
        <f t="shared" si="3"/>
        <v>0</v>
      </c>
    </row>
    <row r="56" spans="1:9" s="16" customFormat="1" ht="27" customHeight="1" hidden="1">
      <c r="A56" s="81"/>
      <c r="B56" s="56" t="s">
        <v>238</v>
      </c>
      <c r="C56" s="81" t="s">
        <v>239</v>
      </c>
      <c r="D56" s="82">
        <v>0</v>
      </c>
      <c r="E56" s="82">
        <v>0</v>
      </c>
      <c r="F56" s="82">
        <v>0</v>
      </c>
      <c r="G56" s="96" t="e">
        <f t="shared" si="2"/>
        <v>#DIV/0!</v>
      </c>
      <c r="H56" s="96" t="e">
        <f t="shared" si="3"/>
        <v>#DIV/0!</v>
      </c>
      <c r="I56" s="135"/>
    </row>
    <row r="57" spans="1:8" ht="23.25" customHeight="1">
      <c r="A57" s="48"/>
      <c r="B57" s="43" t="s">
        <v>100</v>
      </c>
      <c r="C57" s="48"/>
      <c r="D57" s="30">
        <f>D58</f>
        <v>1015.6</v>
      </c>
      <c r="E57" s="30">
        <f>E58</f>
        <v>1003.9</v>
      </c>
      <c r="F57" s="30">
        <f>F58</f>
        <v>800</v>
      </c>
      <c r="G57" s="96">
        <f t="shared" si="2"/>
        <v>0.7877116975187082</v>
      </c>
      <c r="H57" s="96">
        <f t="shared" si="3"/>
        <v>0.7968921207291563</v>
      </c>
    </row>
    <row r="58" spans="1:9" s="16" customFormat="1" ht="25.5">
      <c r="A58" s="81"/>
      <c r="B58" s="56" t="s">
        <v>101</v>
      </c>
      <c r="C58" s="81" t="s">
        <v>199</v>
      </c>
      <c r="D58" s="82">
        <v>1015.6</v>
      </c>
      <c r="E58" s="82">
        <v>1003.9</v>
      </c>
      <c r="F58" s="82">
        <v>800</v>
      </c>
      <c r="G58" s="96">
        <f t="shared" si="2"/>
        <v>0.7877116975187082</v>
      </c>
      <c r="H58" s="96">
        <f t="shared" si="3"/>
        <v>0.7968921207291563</v>
      </c>
      <c r="I58" s="135"/>
    </row>
    <row r="59" spans="1:8" ht="24.75" customHeight="1">
      <c r="A59" s="150"/>
      <c r="B59" s="65" t="s">
        <v>68</v>
      </c>
      <c r="C59" s="83"/>
      <c r="D59" s="84">
        <f>D32+D37+D39+D42+D45+D51+D54+D57</f>
        <v>3883.8</v>
      </c>
      <c r="E59" s="84">
        <f>E32+E37+E39+E42+E45+E51+E54+E57</f>
        <v>1718.3</v>
      </c>
      <c r="F59" s="84">
        <f>F32+F37+F39+F42+F45+F51+F54+F57</f>
        <v>1036.9</v>
      </c>
      <c r="G59" s="96">
        <f t="shared" si="2"/>
        <v>0.26698079200782737</v>
      </c>
      <c r="H59" s="96">
        <f t="shared" si="3"/>
        <v>0.6034452656695571</v>
      </c>
    </row>
    <row r="60" spans="1:8" ht="15">
      <c r="A60" s="85"/>
      <c r="B60" s="142" t="s">
        <v>83</v>
      </c>
      <c r="C60" s="150"/>
      <c r="D60" s="86">
        <f>D57</f>
        <v>1015.6</v>
      </c>
      <c r="E60" s="86">
        <f>E57</f>
        <v>1003.9</v>
      </c>
      <c r="F60" s="86">
        <f>F57</f>
        <v>800</v>
      </c>
      <c r="G60" s="96">
        <f t="shared" si="2"/>
        <v>0.7877116975187082</v>
      </c>
      <c r="H60" s="96">
        <f t="shared" si="3"/>
        <v>0.7968921207291563</v>
      </c>
    </row>
    <row r="61" ht="15">
      <c r="A61" s="37"/>
    </row>
    <row r="62" ht="12.75">
      <c r="A62" s="35"/>
    </row>
    <row r="63" spans="1:6" ht="15">
      <c r="A63" s="35"/>
      <c r="B63" s="36" t="s">
        <v>93</v>
      </c>
      <c r="C63" s="37"/>
      <c r="F63" s="34">
        <v>1191.1</v>
      </c>
    </row>
    <row r="64" spans="1:3" ht="15">
      <c r="A64" s="35"/>
      <c r="B64" s="36"/>
      <c r="C64" s="37"/>
    </row>
    <row r="65" spans="1:6" ht="15">
      <c r="A65" s="35"/>
      <c r="B65" s="36" t="s">
        <v>84</v>
      </c>
      <c r="C65" s="37"/>
      <c r="F65" s="41"/>
    </row>
    <row r="66" spans="1:3" ht="15">
      <c r="A66" s="35"/>
      <c r="B66" s="36" t="s">
        <v>85</v>
      </c>
      <c r="C66" s="37"/>
    </row>
    <row r="67" spans="2:3" ht="15">
      <c r="B67" s="36"/>
      <c r="C67" s="37"/>
    </row>
    <row r="68" spans="2:3" ht="15">
      <c r="B68" s="36" t="s">
        <v>86</v>
      </c>
      <c r="C68" s="37"/>
    </row>
    <row r="69" spans="2:3" ht="15">
      <c r="B69" s="36" t="s">
        <v>87</v>
      </c>
      <c r="C69" s="37"/>
    </row>
    <row r="70" spans="2:3" ht="15">
      <c r="B70" s="36"/>
      <c r="C70" s="37"/>
    </row>
    <row r="71" spans="2:3" ht="15">
      <c r="B71" s="36" t="s">
        <v>88</v>
      </c>
      <c r="C71" s="37"/>
    </row>
    <row r="72" spans="2:3" ht="15">
      <c r="B72" s="36" t="s">
        <v>89</v>
      </c>
      <c r="C72" s="37"/>
    </row>
    <row r="73" spans="2:3" ht="15">
      <c r="B73" s="36"/>
      <c r="C73" s="37"/>
    </row>
    <row r="74" spans="2:3" ht="15">
      <c r="B74" s="36" t="s">
        <v>90</v>
      </c>
      <c r="C74" s="37"/>
    </row>
    <row r="75" spans="2:3" ht="15">
      <c r="B75" s="36" t="s">
        <v>91</v>
      </c>
      <c r="C75" s="37"/>
    </row>
    <row r="76" spans="2:3" ht="15">
      <c r="B76" s="36"/>
      <c r="C76" s="37"/>
    </row>
    <row r="77" spans="2:3" ht="15">
      <c r="B77" s="36"/>
      <c r="C77" s="37"/>
    </row>
    <row r="78" spans="2:8" ht="15">
      <c r="B78" s="36" t="s">
        <v>92</v>
      </c>
      <c r="C78" s="37"/>
      <c r="F78" s="41">
        <f>F63+F27-F59</f>
        <v>447.39999999999986</v>
      </c>
      <c r="H78" s="41"/>
    </row>
    <row r="81" spans="2:3" ht="15">
      <c r="B81" s="36" t="s">
        <v>94</v>
      </c>
      <c r="C81" s="37"/>
    </row>
    <row r="82" spans="2:3" ht="15">
      <c r="B82" s="36" t="s">
        <v>95</v>
      </c>
      <c r="C82" s="37"/>
    </row>
    <row r="83" spans="2:3" ht="15">
      <c r="B83" s="36" t="s">
        <v>96</v>
      </c>
      <c r="C83" s="37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33">
      <selection activeCell="C33" sqref="C1:C16384"/>
    </sheetView>
  </sheetViews>
  <sheetFormatPr defaultColWidth="9.140625" defaultRowHeight="12.75"/>
  <cols>
    <col min="1" max="1" width="8.00390625" style="34" customWidth="1"/>
    <col min="2" max="2" width="32.140625" style="34" customWidth="1"/>
    <col min="3" max="3" width="11.00390625" style="35" hidden="1" customWidth="1"/>
    <col min="4" max="5" width="11.8515625" style="34" customWidth="1"/>
    <col min="6" max="7" width="11.57421875" style="34" customWidth="1"/>
    <col min="8" max="8" width="12.140625" style="34" customWidth="1"/>
    <col min="9" max="16384" width="9.140625" style="1" customWidth="1"/>
  </cols>
  <sheetData>
    <row r="1" spans="1:8" s="5" customFormat="1" ht="58.5" customHeight="1">
      <c r="A1" s="156" t="s">
        <v>421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38"/>
      <c r="B2" s="168" t="s">
        <v>2</v>
      </c>
      <c r="C2" s="39"/>
      <c r="D2" s="160" t="s">
        <v>3</v>
      </c>
      <c r="E2" s="158" t="s">
        <v>323</v>
      </c>
      <c r="F2" s="160" t="s">
        <v>4</v>
      </c>
      <c r="G2" s="187" t="s">
        <v>148</v>
      </c>
      <c r="H2" s="158" t="s">
        <v>324</v>
      </c>
    </row>
    <row r="3" spans="1:8" ht="24.75" customHeight="1">
      <c r="A3" s="146"/>
      <c r="B3" s="168"/>
      <c r="C3" s="39"/>
      <c r="D3" s="160"/>
      <c r="E3" s="159"/>
      <c r="F3" s="160"/>
      <c r="G3" s="188"/>
      <c r="H3" s="159"/>
    </row>
    <row r="4" spans="1:8" ht="30">
      <c r="A4" s="146"/>
      <c r="B4" s="143" t="s">
        <v>82</v>
      </c>
      <c r="C4" s="149"/>
      <c r="D4" s="144">
        <f>D5+D6+D7+D8+D9+D10+D11+D12+D13+D14+D15+D16+D17+D18+D19</f>
        <v>2148.5</v>
      </c>
      <c r="E4" s="144">
        <f>E5+E6+E7+E8+E9+E10+E11+E12+E13+E14+E15+E16+E17+E18+E19</f>
        <v>142</v>
      </c>
      <c r="F4" s="144">
        <f>F5+F6+F7+F8+F9+F10+F11+F12+F13+F14+F15+F16+F17+F18+F19</f>
        <v>250.3</v>
      </c>
      <c r="G4" s="33">
        <f>F4/D4</f>
        <v>0.11649988363974867</v>
      </c>
      <c r="H4" s="33">
        <f>F4/E4</f>
        <v>1.7626760563380282</v>
      </c>
    </row>
    <row r="5" spans="1:8" ht="15">
      <c r="A5" s="146"/>
      <c r="B5" s="142" t="s">
        <v>6</v>
      </c>
      <c r="C5" s="150"/>
      <c r="D5" s="30">
        <v>260</v>
      </c>
      <c r="E5" s="30">
        <v>20</v>
      </c>
      <c r="F5" s="30">
        <v>10.6</v>
      </c>
      <c r="G5" s="33">
        <f aca="true" t="shared" si="0" ref="G5:G27">F5/D5</f>
        <v>0.040769230769230766</v>
      </c>
      <c r="H5" s="33">
        <f aca="true" t="shared" si="1" ref="H5:H27">F5/E5</f>
        <v>0.53</v>
      </c>
    </row>
    <row r="6" spans="1:8" ht="15" hidden="1">
      <c r="A6" s="146"/>
      <c r="B6" s="142" t="s">
        <v>265</v>
      </c>
      <c r="C6" s="150"/>
      <c r="D6" s="30">
        <v>0</v>
      </c>
      <c r="E6" s="30">
        <v>0</v>
      </c>
      <c r="F6" s="30">
        <v>0</v>
      </c>
      <c r="G6" s="33" t="e">
        <f t="shared" si="0"/>
        <v>#DIV/0!</v>
      </c>
      <c r="H6" s="33" t="e">
        <f t="shared" si="1"/>
        <v>#DIV/0!</v>
      </c>
    </row>
    <row r="7" spans="1:8" ht="15">
      <c r="A7" s="146"/>
      <c r="B7" s="142" t="s">
        <v>8</v>
      </c>
      <c r="C7" s="150"/>
      <c r="D7" s="30">
        <v>100</v>
      </c>
      <c r="E7" s="30">
        <v>10</v>
      </c>
      <c r="F7" s="30">
        <v>0</v>
      </c>
      <c r="G7" s="33">
        <f t="shared" si="0"/>
        <v>0</v>
      </c>
      <c r="H7" s="33">
        <f t="shared" si="1"/>
        <v>0</v>
      </c>
    </row>
    <row r="8" spans="1:8" ht="15">
      <c r="A8" s="146"/>
      <c r="B8" s="142" t="s">
        <v>9</v>
      </c>
      <c r="C8" s="150"/>
      <c r="D8" s="30">
        <v>100</v>
      </c>
      <c r="E8" s="30">
        <v>10</v>
      </c>
      <c r="F8" s="30">
        <v>3.3</v>
      </c>
      <c r="G8" s="33">
        <f t="shared" si="0"/>
        <v>0.033</v>
      </c>
      <c r="H8" s="33">
        <f t="shared" si="1"/>
        <v>0.32999999999999996</v>
      </c>
    </row>
    <row r="9" spans="1:8" ht="15">
      <c r="A9" s="146"/>
      <c r="B9" s="142" t="s">
        <v>10</v>
      </c>
      <c r="C9" s="150"/>
      <c r="D9" s="30">
        <v>1680</v>
      </c>
      <c r="E9" s="30">
        <v>100</v>
      </c>
      <c r="F9" s="30">
        <v>235.5</v>
      </c>
      <c r="G9" s="33">
        <f t="shared" si="0"/>
        <v>0.14017857142857143</v>
      </c>
      <c r="H9" s="33">
        <f t="shared" si="1"/>
        <v>2.355</v>
      </c>
    </row>
    <row r="10" spans="1:8" ht="15">
      <c r="A10" s="146"/>
      <c r="B10" s="142" t="s">
        <v>107</v>
      </c>
      <c r="C10" s="150"/>
      <c r="D10" s="30">
        <v>8.5</v>
      </c>
      <c r="E10" s="30">
        <v>2</v>
      </c>
      <c r="F10" s="30">
        <v>0.9</v>
      </c>
      <c r="G10" s="33">
        <f t="shared" si="0"/>
        <v>0.10588235294117647</v>
      </c>
      <c r="H10" s="33">
        <f t="shared" si="1"/>
        <v>0.45</v>
      </c>
    </row>
    <row r="11" spans="1:8" ht="25.5">
      <c r="A11" s="146"/>
      <c r="B11" s="142" t="s">
        <v>11</v>
      </c>
      <c r="C11" s="150"/>
      <c r="D11" s="30">
        <v>0</v>
      </c>
      <c r="E11" s="30">
        <v>0</v>
      </c>
      <c r="F11" s="30">
        <v>0</v>
      </c>
      <c r="G11" s="33">
        <v>0</v>
      </c>
      <c r="H11" s="33">
        <v>0</v>
      </c>
    </row>
    <row r="12" spans="1:8" ht="15">
      <c r="A12" s="146"/>
      <c r="B12" s="142" t="s">
        <v>12</v>
      </c>
      <c r="C12" s="150"/>
      <c r="D12" s="30">
        <v>0</v>
      </c>
      <c r="E12" s="30">
        <v>0</v>
      </c>
      <c r="F12" s="30">
        <v>0</v>
      </c>
      <c r="G12" s="33">
        <v>0</v>
      </c>
      <c r="H12" s="33">
        <v>0</v>
      </c>
    </row>
    <row r="13" spans="1:8" ht="15">
      <c r="A13" s="146"/>
      <c r="B13" s="142" t="s">
        <v>13</v>
      </c>
      <c r="C13" s="150"/>
      <c r="D13" s="30">
        <v>0</v>
      </c>
      <c r="E13" s="30">
        <v>0</v>
      </c>
      <c r="F13" s="30">
        <v>0</v>
      </c>
      <c r="G13" s="33">
        <v>0</v>
      </c>
      <c r="H13" s="33">
        <v>0</v>
      </c>
    </row>
    <row r="14" spans="1:8" ht="15">
      <c r="A14" s="146"/>
      <c r="B14" s="142" t="s">
        <v>15</v>
      </c>
      <c r="C14" s="150"/>
      <c r="D14" s="30">
        <v>0</v>
      </c>
      <c r="E14" s="30">
        <v>0</v>
      </c>
      <c r="F14" s="30">
        <v>0</v>
      </c>
      <c r="G14" s="33">
        <v>0</v>
      </c>
      <c r="H14" s="33">
        <v>0</v>
      </c>
    </row>
    <row r="15" spans="1:8" ht="23.25" customHeight="1">
      <c r="A15" s="146"/>
      <c r="B15" s="142" t="s">
        <v>16</v>
      </c>
      <c r="C15" s="150"/>
      <c r="D15" s="30">
        <v>0</v>
      </c>
      <c r="E15" s="30">
        <v>0</v>
      </c>
      <c r="F15" s="30">
        <v>0</v>
      </c>
      <c r="G15" s="33">
        <v>0</v>
      </c>
      <c r="H15" s="33">
        <v>0</v>
      </c>
    </row>
    <row r="16" spans="1:8" ht="25.5">
      <c r="A16" s="146"/>
      <c r="B16" s="142" t="s">
        <v>17</v>
      </c>
      <c r="C16" s="150"/>
      <c r="D16" s="30">
        <v>0</v>
      </c>
      <c r="E16" s="30">
        <v>0</v>
      </c>
      <c r="F16" s="30">
        <v>0</v>
      </c>
      <c r="G16" s="33">
        <v>0</v>
      </c>
      <c r="H16" s="33">
        <v>0</v>
      </c>
    </row>
    <row r="17" spans="1:8" ht="25.5">
      <c r="A17" s="146"/>
      <c r="B17" s="142" t="s">
        <v>311</v>
      </c>
      <c r="C17" s="150"/>
      <c r="D17" s="30">
        <v>0</v>
      </c>
      <c r="E17" s="30">
        <v>0</v>
      </c>
      <c r="F17" s="30">
        <v>0</v>
      </c>
      <c r="G17" s="33">
        <v>0</v>
      </c>
      <c r="H17" s="33">
        <v>0</v>
      </c>
    </row>
    <row r="18" spans="1:8" ht="15">
      <c r="A18" s="146"/>
      <c r="B18" s="142" t="s">
        <v>120</v>
      </c>
      <c r="C18" s="150"/>
      <c r="D18" s="30">
        <v>0</v>
      </c>
      <c r="E18" s="30">
        <v>0</v>
      </c>
      <c r="F18" s="30">
        <v>0</v>
      </c>
      <c r="G18" s="33">
        <v>0</v>
      </c>
      <c r="H18" s="33">
        <v>0</v>
      </c>
    </row>
    <row r="19" spans="1:8" ht="15">
      <c r="A19" s="146"/>
      <c r="B19" s="142" t="s">
        <v>22</v>
      </c>
      <c r="C19" s="150"/>
      <c r="D19" s="30">
        <v>0</v>
      </c>
      <c r="E19" s="30">
        <v>0</v>
      </c>
      <c r="F19" s="30">
        <v>0</v>
      </c>
      <c r="G19" s="33">
        <v>0</v>
      </c>
      <c r="H19" s="33">
        <v>0</v>
      </c>
    </row>
    <row r="20" spans="1:8" ht="25.5">
      <c r="A20" s="146"/>
      <c r="B20" s="43" t="s">
        <v>81</v>
      </c>
      <c r="C20" s="48"/>
      <c r="D20" s="30">
        <f>D21+D22+D23+D24+D25</f>
        <v>442</v>
      </c>
      <c r="E20" s="30">
        <f>E21+E22+E23+E24+E25</f>
        <v>109.5</v>
      </c>
      <c r="F20" s="30">
        <f>F21+F22+F23+F24+F25</f>
        <v>0</v>
      </c>
      <c r="G20" s="33">
        <f t="shared" si="0"/>
        <v>0</v>
      </c>
      <c r="H20" s="33">
        <f t="shared" si="1"/>
        <v>0</v>
      </c>
    </row>
    <row r="21" spans="1:8" ht="15">
      <c r="A21" s="146"/>
      <c r="B21" s="142" t="s">
        <v>24</v>
      </c>
      <c r="C21" s="150"/>
      <c r="D21" s="30">
        <v>282</v>
      </c>
      <c r="E21" s="30">
        <v>70.5</v>
      </c>
      <c r="F21" s="150" t="s">
        <v>147</v>
      </c>
      <c r="G21" s="33">
        <f t="shared" si="0"/>
        <v>0</v>
      </c>
      <c r="H21" s="33">
        <f t="shared" si="1"/>
        <v>0</v>
      </c>
    </row>
    <row r="22" spans="1:8" ht="15">
      <c r="A22" s="146"/>
      <c r="B22" s="142" t="s">
        <v>102</v>
      </c>
      <c r="C22" s="150"/>
      <c r="D22" s="30">
        <v>160</v>
      </c>
      <c r="E22" s="30">
        <v>39</v>
      </c>
      <c r="F22" s="30">
        <v>0</v>
      </c>
      <c r="G22" s="33">
        <f t="shared" si="0"/>
        <v>0</v>
      </c>
      <c r="H22" s="33">
        <f t="shared" si="1"/>
        <v>0</v>
      </c>
    </row>
    <row r="23" spans="1:8" ht="15">
      <c r="A23" s="146"/>
      <c r="B23" s="142" t="s">
        <v>67</v>
      </c>
      <c r="C23" s="150"/>
      <c r="D23" s="30">
        <v>0</v>
      </c>
      <c r="E23" s="30">
        <v>0</v>
      </c>
      <c r="F23" s="30">
        <v>0</v>
      </c>
      <c r="G23" s="33">
        <v>0</v>
      </c>
      <c r="H23" s="33">
        <v>0</v>
      </c>
    </row>
    <row r="24" spans="1:8" ht="38.25">
      <c r="A24" s="146"/>
      <c r="B24" s="142" t="s">
        <v>27</v>
      </c>
      <c r="C24" s="150"/>
      <c r="D24" s="30">
        <v>0</v>
      </c>
      <c r="E24" s="30">
        <v>0</v>
      </c>
      <c r="F24" s="30">
        <v>0</v>
      </c>
      <c r="G24" s="33">
        <v>0</v>
      </c>
      <c r="H24" s="33">
        <v>0</v>
      </c>
    </row>
    <row r="25" spans="1:8" ht="28.5" customHeight="1" thickBot="1">
      <c r="A25" s="146"/>
      <c r="B25" s="76" t="s">
        <v>156</v>
      </c>
      <c r="C25" s="77"/>
      <c r="D25" s="30">
        <v>0</v>
      </c>
      <c r="E25" s="30">
        <v>0</v>
      </c>
      <c r="F25" s="30">
        <v>0</v>
      </c>
      <c r="G25" s="33">
        <v>0</v>
      </c>
      <c r="H25" s="33">
        <v>0</v>
      </c>
    </row>
    <row r="26" spans="1:8" ht="26.25" customHeight="1">
      <c r="A26" s="146"/>
      <c r="B26" s="94" t="s">
        <v>28</v>
      </c>
      <c r="C26" s="95"/>
      <c r="D26" s="144">
        <f>D4+D20</f>
        <v>2590.5</v>
      </c>
      <c r="E26" s="144">
        <f>E4+E20</f>
        <v>251.5</v>
      </c>
      <c r="F26" s="144">
        <f>F4+F20</f>
        <v>250.3</v>
      </c>
      <c r="G26" s="33">
        <f t="shared" si="0"/>
        <v>0.09662227369233739</v>
      </c>
      <c r="H26" s="33">
        <f t="shared" si="1"/>
        <v>0.9952286282306163</v>
      </c>
    </row>
    <row r="27" spans="1:8" ht="40.5" customHeight="1">
      <c r="A27" s="146"/>
      <c r="B27" s="142" t="s">
        <v>108</v>
      </c>
      <c r="C27" s="150"/>
      <c r="D27" s="30">
        <f>D4</f>
        <v>2148.5</v>
      </c>
      <c r="E27" s="30">
        <f>E4</f>
        <v>142</v>
      </c>
      <c r="F27" s="30">
        <f>F4</f>
        <v>250.3</v>
      </c>
      <c r="G27" s="33">
        <f t="shared" si="0"/>
        <v>0.11649988363974867</v>
      </c>
      <c r="H27" s="33">
        <f t="shared" si="1"/>
        <v>1.7626760563380282</v>
      </c>
    </row>
    <row r="28" spans="1:8" ht="12.75">
      <c r="A28" s="162"/>
      <c r="B28" s="189"/>
      <c r="C28" s="189"/>
      <c r="D28" s="189"/>
      <c r="E28" s="189"/>
      <c r="F28" s="189"/>
      <c r="G28" s="189"/>
      <c r="H28" s="190"/>
    </row>
    <row r="29" spans="1:8" ht="15" customHeight="1">
      <c r="A29" s="186" t="s">
        <v>160</v>
      </c>
      <c r="B29" s="168" t="s">
        <v>29</v>
      </c>
      <c r="C29" s="169" t="s">
        <v>195</v>
      </c>
      <c r="D29" s="160" t="s">
        <v>3</v>
      </c>
      <c r="E29" s="158" t="s">
        <v>323</v>
      </c>
      <c r="F29" s="158" t="s">
        <v>4</v>
      </c>
      <c r="G29" s="187" t="s">
        <v>148</v>
      </c>
      <c r="H29" s="158" t="s">
        <v>324</v>
      </c>
    </row>
    <row r="30" spans="1:8" ht="15" customHeight="1">
      <c r="A30" s="186"/>
      <c r="B30" s="168"/>
      <c r="C30" s="170"/>
      <c r="D30" s="160"/>
      <c r="E30" s="159"/>
      <c r="F30" s="159"/>
      <c r="G30" s="188"/>
      <c r="H30" s="159"/>
    </row>
    <row r="31" spans="1:8" ht="25.5">
      <c r="A31" s="48" t="s">
        <v>69</v>
      </c>
      <c r="B31" s="43" t="s">
        <v>30</v>
      </c>
      <c r="C31" s="48"/>
      <c r="D31" s="79">
        <f>D32+D33+D34</f>
        <v>1766.2</v>
      </c>
      <c r="E31" s="79">
        <f>E32+E33+E34</f>
        <v>470.8</v>
      </c>
      <c r="F31" s="79">
        <f>F32+F33+F34</f>
        <v>144.5</v>
      </c>
      <c r="G31" s="80">
        <f>F31/D31</f>
        <v>0.08181406409240176</v>
      </c>
      <c r="H31" s="93">
        <f>F31/E31</f>
        <v>0.30692438402718775</v>
      </c>
    </row>
    <row r="32" spans="1:8" ht="77.25" customHeight="1">
      <c r="A32" s="150" t="s">
        <v>72</v>
      </c>
      <c r="B32" s="142" t="s">
        <v>164</v>
      </c>
      <c r="C32" s="150" t="s">
        <v>72</v>
      </c>
      <c r="D32" s="30">
        <v>1751.7</v>
      </c>
      <c r="E32" s="30">
        <v>467.2</v>
      </c>
      <c r="F32" s="30">
        <v>144.5</v>
      </c>
      <c r="G32" s="80">
        <f aca="true" t="shared" si="2" ref="G32:G62">F32/D32</f>
        <v>0.08249129417137638</v>
      </c>
      <c r="H32" s="93">
        <f aca="true" t="shared" si="3" ref="H32:H62">F32/E32</f>
        <v>0.3092893835616438</v>
      </c>
    </row>
    <row r="33" spans="1:8" ht="12.75">
      <c r="A33" s="150" t="s">
        <v>74</v>
      </c>
      <c r="B33" s="142" t="s">
        <v>35</v>
      </c>
      <c r="C33" s="150" t="s">
        <v>74</v>
      </c>
      <c r="D33" s="30">
        <v>10</v>
      </c>
      <c r="E33" s="30">
        <v>2.5</v>
      </c>
      <c r="F33" s="30">
        <v>0</v>
      </c>
      <c r="G33" s="80">
        <f t="shared" si="2"/>
        <v>0</v>
      </c>
      <c r="H33" s="93">
        <f t="shared" si="3"/>
        <v>0</v>
      </c>
    </row>
    <row r="34" spans="1:8" ht="25.5">
      <c r="A34" s="150" t="s">
        <v>130</v>
      </c>
      <c r="B34" s="142" t="s">
        <v>127</v>
      </c>
      <c r="C34" s="150"/>
      <c r="D34" s="30">
        <f>D35</f>
        <v>4.5</v>
      </c>
      <c r="E34" s="30">
        <f>E35</f>
        <v>1.1</v>
      </c>
      <c r="F34" s="30">
        <f>F35</f>
        <v>0</v>
      </c>
      <c r="G34" s="80">
        <f t="shared" si="2"/>
        <v>0</v>
      </c>
      <c r="H34" s="93">
        <f t="shared" si="3"/>
        <v>0</v>
      </c>
    </row>
    <row r="35" spans="1:8" s="16" customFormat="1" ht="25.5">
      <c r="A35" s="81"/>
      <c r="B35" s="56" t="s">
        <v>116</v>
      </c>
      <c r="C35" s="81" t="s">
        <v>213</v>
      </c>
      <c r="D35" s="82">
        <v>4.5</v>
      </c>
      <c r="E35" s="82">
        <v>1.1</v>
      </c>
      <c r="F35" s="82">
        <v>0</v>
      </c>
      <c r="G35" s="80">
        <f t="shared" si="2"/>
        <v>0</v>
      </c>
      <c r="H35" s="93">
        <f t="shared" si="3"/>
        <v>0</v>
      </c>
    </row>
    <row r="36" spans="1:8" ht="14.25" customHeight="1">
      <c r="A36" s="48" t="s">
        <v>111</v>
      </c>
      <c r="B36" s="43" t="s">
        <v>104</v>
      </c>
      <c r="C36" s="48"/>
      <c r="D36" s="79">
        <f>D37</f>
        <v>160</v>
      </c>
      <c r="E36" s="79">
        <f>E37</f>
        <v>39</v>
      </c>
      <c r="F36" s="79">
        <f>F37</f>
        <v>0</v>
      </c>
      <c r="G36" s="80">
        <f t="shared" si="2"/>
        <v>0</v>
      </c>
      <c r="H36" s="93">
        <f t="shared" si="3"/>
        <v>0</v>
      </c>
    </row>
    <row r="37" spans="1:8" ht="38.25">
      <c r="A37" s="150" t="s">
        <v>112</v>
      </c>
      <c r="B37" s="142" t="s">
        <v>170</v>
      </c>
      <c r="C37" s="150" t="s">
        <v>240</v>
      </c>
      <c r="D37" s="30">
        <v>160</v>
      </c>
      <c r="E37" s="30">
        <v>39</v>
      </c>
      <c r="F37" s="30">
        <v>0</v>
      </c>
      <c r="G37" s="80">
        <f t="shared" si="2"/>
        <v>0</v>
      </c>
      <c r="H37" s="93">
        <f t="shared" si="3"/>
        <v>0</v>
      </c>
    </row>
    <row r="38" spans="1:8" ht="25.5" hidden="1">
      <c r="A38" s="48" t="s">
        <v>75</v>
      </c>
      <c r="B38" s="43" t="s">
        <v>38</v>
      </c>
      <c r="C38" s="48"/>
      <c r="D38" s="79">
        <f aca="true" t="shared" si="4" ref="D38:F39">D39</f>
        <v>0</v>
      </c>
      <c r="E38" s="79">
        <f t="shared" si="4"/>
        <v>0</v>
      </c>
      <c r="F38" s="79">
        <f t="shared" si="4"/>
        <v>0</v>
      </c>
      <c r="G38" s="80" t="e">
        <f t="shared" si="2"/>
        <v>#DIV/0!</v>
      </c>
      <c r="H38" s="93" t="e">
        <f t="shared" si="3"/>
        <v>#DIV/0!</v>
      </c>
    </row>
    <row r="39" spans="1:8" ht="12.75" hidden="1">
      <c r="A39" s="150" t="s">
        <v>113</v>
      </c>
      <c r="B39" s="142" t="s">
        <v>106</v>
      </c>
      <c r="C39" s="150"/>
      <c r="D39" s="30">
        <f t="shared" si="4"/>
        <v>0</v>
      </c>
      <c r="E39" s="30">
        <f t="shared" si="4"/>
        <v>0</v>
      </c>
      <c r="F39" s="30">
        <f t="shared" si="4"/>
        <v>0</v>
      </c>
      <c r="G39" s="80" t="e">
        <f t="shared" si="2"/>
        <v>#DIV/0!</v>
      </c>
      <c r="H39" s="93" t="e">
        <f t="shared" si="3"/>
        <v>#DIV/0!</v>
      </c>
    </row>
    <row r="40" spans="1:8" s="16" customFormat="1" ht="54.75" customHeight="1" hidden="1">
      <c r="A40" s="81"/>
      <c r="B40" s="56" t="s">
        <v>201</v>
      </c>
      <c r="C40" s="81" t="s">
        <v>200</v>
      </c>
      <c r="D40" s="82">
        <v>0</v>
      </c>
      <c r="E40" s="82">
        <v>0</v>
      </c>
      <c r="F40" s="82">
        <v>0</v>
      </c>
      <c r="G40" s="80" t="e">
        <f t="shared" si="2"/>
        <v>#DIV/0!</v>
      </c>
      <c r="H40" s="93" t="e">
        <f t="shared" si="3"/>
        <v>#DIV/0!</v>
      </c>
    </row>
    <row r="41" spans="1:8" s="16" customFormat="1" ht="18.75" customHeight="1" hidden="1">
      <c r="A41" s="48" t="s">
        <v>76</v>
      </c>
      <c r="B41" s="43" t="s">
        <v>40</v>
      </c>
      <c r="C41" s="48"/>
      <c r="D41" s="79">
        <f>D42</f>
        <v>0</v>
      </c>
      <c r="E41" s="79">
        <f>E42</f>
        <v>0</v>
      </c>
      <c r="F41" s="79">
        <f>F42</f>
        <v>0</v>
      </c>
      <c r="G41" s="80" t="e">
        <f t="shared" si="2"/>
        <v>#DIV/0!</v>
      </c>
      <c r="H41" s="93" t="e">
        <f t="shared" si="3"/>
        <v>#DIV/0!</v>
      </c>
    </row>
    <row r="42" spans="1:8" s="16" customFormat="1" ht="27" customHeight="1" hidden="1">
      <c r="A42" s="147" t="s">
        <v>77</v>
      </c>
      <c r="B42" s="64" t="s">
        <v>125</v>
      </c>
      <c r="C42" s="150"/>
      <c r="D42" s="30">
        <v>0</v>
      </c>
      <c r="E42" s="30">
        <v>0</v>
      </c>
      <c r="F42" s="30">
        <v>0</v>
      </c>
      <c r="G42" s="80" t="e">
        <f t="shared" si="2"/>
        <v>#DIV/0!</v>
      </c>
      <c r="H42" s="93" t="e">
        <f t="shared" si="3"/>
        <v>#DIV/0!</v>
      </c>
    </row>
    <row r="43" spans="1:8" s="16" customFormat="1" ht="32.25" customHeight="1" hidden="1">
      <c r="A43" s="81"/>
      <c r="B43" s="59" t="s">
        <v>125</v>
      </c>
      <c r="C43" s="81" t="s">
        <v>252</v>
      </c>
      <c r="D43" s="82">
        <v>0</v>
      </c>
      <c r="E43" s="82">
        <v>0</v>
      </c>
      <c r="F43" s="82">
        <v>0</v>
      </c>
      <c r="G43" s="80" t="e">
        <f t="shared" si="2"/>
        <v>#DIV/0!</v>
      </c>
      <c r="H43" s="93" t="e">
        <f t="shared" si="3"/>
        <v>#DIV/0!</v>
      </c>
    </row>
    <row r="44" spans="1:8" ht="25.5">
      <c r="A44" s="48" t="s">
        <v>78</v>
      </c>
      <c r="B44" s="43" t="s">
        <v>41</v>
      </c>
      <c r="C44" s="48"/>
      <c r="D44" s="79">
        <f>D45</f>
        <v>131.9</v>
      </c>
      <c r="E44" s="79">
        <f>E45</f>
        <v>34.4</v>
      </c>
      <c r="F44" s="79">
        <f>F45</f>
        <v>9.9</v>
      </c>
      <c r="G44" s="80">
        <f t="shared" si="2"/>
        <v>0.07505686125852919</v>
      </c>
      <c r="H44" s="93">
        <f t="shared" si="3"/>
        <v>0.2877906976744186</v>
      </c>
    </row>
    <row r="45" spans="1:8" ht="12.75">
      <c r="A45" s="150" t="s">
        <v>44</v>
      </c>
      <c r="B45" s="142" t="s">
        <v>45</v>
      </c>
      <c r="C45" s="150"/>
      <c r="D45" s="30">
        <f>D46+D47+D49+D48</f>
        <v>131.9</v>
      </c>
      <c r="E45" s="30">
        <f>E46+E47+E49+E48</f>
        <v>34.4</v>
      </c>
      <c r="F45" s="30">
        <f>F46+F47+F49+F48</f>
        <v>9.9</v>
      </c>
      <c r="G45" s="80">
        <f t="shared" si="2"/>
        <v>0.07505686125852919</v>
      </c>
      <c r="H45" s="93">
        <f t="shared" si="3"/>
        <v>0.2877906976744186</v>
      </c>
    </row>
    <row r="46" spans="1:8" s="16" customFormat="1" ht="12.75">
      <c r="A46" s="81"/>
      <c r="B46" s="56" t="s">
        <v>178</v>
      </c>
      <c r="C46" s="150" t="s">
        <v>335</v>
      </c>
      <c r="D46" s="82">
        <v>121.9</v>
      </c>
      <c r="E46" s="82">
        <v>31.9</v>
      </c>
      <c r="F46" s="82">
        <v>9.9</v>
      </c>
      <c r="G46" s="80">
        <f t="shared" si="2"/>
        <v>0.081214109926169</v>
      </c>
      <c r="H46" s="93">
        <f t="shared" si="3"/>
        <v>0.3103448275862069</v>
      </c>
    </row>
    <row r="47" spans="1:8" s="16" customFormat="1" ht="20.25" customHeight="1">
      <c r="A47" s="81"/>
      <c r="B47" s="56" t="s">
        <v>236</v>
      </c>
      <c r="C47" s="81" t="s">
        <v>336</v>
      </c>
      <c r="D47" s="82">
        <v>0</v>
      </c>
      <c r="E47" s="82">
        <v>0</v>
      </c>
      <c r="F47" s="82">
        <v>0</v>
      </c>
      <c r="G47" s="80">
        <v>0</v>
      </c>
      <c r="H47" s="93">
        <v>0</v>
      </c>
    </row>
    <row r="48" spans="1:8" s="16" customFormat="1" ht="20.25" customHeight="1">
      <c r="A48" s="81"/>
      <c r="B48" s="56" t="s">
        <v>332</v>
      </c>
      <c r="C48" s="81" t="s">
        <v>337</v>
      </c>
      <c r="D48" s="82">
        <v>0</v>
      </c>
      <c r="E48" s="82">
        <v>0</v>
      </c>
      <c r="F48" s="82">
        <v>0</v>
      </c>
      <c r="G48" s="80">
        <v>0</v>
      </c>
      <c r="H48" s="93">
        <v>0</v>
      </c>
    </row>
    <row r="49" spans="1:8" s="16" customFormat="1" ht="28.5" customHeight="1">
      <c r="A49" s="81"/>
      <c r="B49" s="56" t="s">
        <v>180</v>
      </c>
      <c r="C49" s="81" t="s">
        <v>338</v>
      </c>
      <c r="D49" s="82">
        <v>10</v>
      </c>
      <c r="E49" s="82">
        <v>2.5</v>
      </c>
      <c r="F49" s="82">
        <v>0</v>
      </c>
      <c r="G49" s="80">
        <f t="shared" si="2"/>
        <v>0</v>
      </c>
      <c r="H49" s="93">
        <f t="shared" si="3"/>
        <v>0</v>
      </c>
    </row>
    <row r="50" spans="1:8" s="16" customFormat="1" ht="20.25" customHeight="1" hidden="1">
      <c r="A50" s="81"/>
      <c r="B50" s="56"/>
      <c r="C50" s="81"/>
      <c r="D50" s="82"/>
      <c r="E50" s="82"/>
      <c r="F50" s="82"/>
      <c r="G50" s="80" t="e">
        <f t="shared" si="2"/>
        <v>#DIV/0!</v>
      </c>
      <c r="H50" s="93" t="e">
        <f t="shared" si="3"/>
        <v>#DIV/0!</v>
      </c>
    </row>
    <row r="51" spans="1:8" ht="18.75" customHeight="1" hidden="1">
      <c r="A51" s="48" t="s">
        <v>128</v>
      </c>
      <c r="B51" s="43" t="s">
        <v>126</v>
      </c>
      <c r="C51" s="48"/>
      <c r="D51" s="79">
        <f>D53</f>
        <v>0</v>
      </c>
      <c r="E51" s="79">
        <f>E53</f>
        <v>0</v>
      </c>
      <c r="F51" s="79">
        <f>F53</f>
        <v>0</v>
      </c>
      <c r="G51" s="80" t="e">
        <f t="shared" si="2"/>
        <v>#DIV/0!</v>
      </c>
      <c r="H51" s="93" t="e">
        <f t="shared" si="3"/>
        <v>#DIV/0!</v>
      </c>
    </row>
    <row r="52" spans="1:8" ht="35.25" customHeight="1" hidden="1">
      <c r="A52" s="150" t="s">
        <v>122</v>
      </c>
      <c r="B52" s="142" t="s">
        <v>129</v>
      </c>
      <c r="C52" s="150"/>
      <c r="D52" s="30">
        <f>D53</f>
        <v>0</v>
      </c>
      <c r="E52" s="30">
        <f>E53</f>
        <v>0</v>
      </c>
      <c r="F52" s="30">
        <f>F53</f>
        <v>0</v>
      </c>
      <c r="G52" s="80" t="e">
        <f t="shared" si="2"/>
        <v>#DIV/0!</v>
      </c>
      <c r="H52" s="93" t="e">
        <f t="shared" si="3"/>
        <v>#DIV/0!</v>
      </c>
    </row>
    <row r="53" spans="1:8" s="16" customFormat="1" ht="31.5" customHeight="1" hidden="1">
      <c r="A53" s="51"/>
      <c r="B53" s="56" t="s">
        <v>243</v>
      </c>
      <c r="C53" s="81" t="s">
        <v>237</v>
      </c>
      <c r="D53" s="82">
        <v>0</v>
      </c>
      <c r="E53" s="82">
        <v>0</v>
      </c>
      <c r="F53" s="82">
        <v>0</v>
      </c>
      <c r="G53" s="80" t="e">
        <f t="shared" si="2"/>
        <v>#DIV/0!</v>
      </c>
      <c r="H53" s="93" t="e">
        <f t="shared" si="3"/>
        <v>#DIV/0!</v>
      </c>
    </row>
    <row r="54" spans="1:8" ht="12.75" hidden="1">
      <c r="A54" s="48" t="s">
        <v>46</v>
      </c>
      <c r="B54" s="43" t="s">
        <v>47</v>
      </c>
      <c r="C54" s="48"/>
      <c r="D54" s="79">
        <f aca="true" t="shared" si="5" ref="D54:F55">D55</f>
        <v>0</v>
      </c>
      <c r="E54" s="79">
        <f t="shared" si="5"/>
        <v>0</v>
      </c>
      <c r="F54" s="79">
        <f t="shared" si="5"/>
        <v>0</v>
      </c>
      <c r="G54" s="80" t="e">
        <f t="shared" si="2"/>
        <v>#DIV/0!</v>
      </c>
      <c r="H54" s="93" t="e">
        <f t="shared" si="3"/>
        <v>#DIV/0!</v>
      </c>
    </row>
    <row r="55" spans="1:8" ht="12.75" hidden="1">
      <c r="A55" s="150" t="s">
        <v>51</v>
      </c>
      <c r="B55" s="142" t="s">
        <v>52</v>
      </c>
      <c r="C55" s="150"/>
      <c r="D55" s="30">
        <f t="shared" si="5"/>
        <v>0</v>
      </c>
      <c r="E55" s="30">
        <f t="shared" si="5"/>
        <v>0</v>
      </c>
      <c r="F55" s="30">
        <f t="shared" si="5"/>
        <v>0</v>
      </c>
      <c r="G55" s="80" t="e">
        <f t="shared" si="2"/>
        <v>#DIV/0!</v>
      </c>
      <c r="H55" s="93" t="e">
        <f t="shared" si="3"/>
        <v>#DIV/0!</v>
      </c>
    </row>
    <row r="56" spans="1:8" s="16" customFormat="1" ht="27" customHeight="1" hidden="1">
      <c r="A56" s="81"/>
      <c r="B56" s="56" t="s">
        <v>238</v>
      </c>
      <c r="C56" s="81" t="s">
        <v>239</v>
      </c>
      <c r="D56" s="82">
        <v>0</v>
      </c>
      <c r="E56" s="82">
        <v>0</v>
      </c>
      <c r="F56" s="82">
        <v>0</v>
      </c>
      <c r="G56" s="80" t="e">
        <f t="shared" si="2"/>
        <v>#DIV/0!</v>
      </c>
      <c r="H56" s="93" t="e">
        <f t="shared" si="3"/>
        <v>#DIV/0!</v>
      </c>
    </row>
    <row r="57" spans="1:8" ht="15.75" customHeight="1">
      <c r="A57" s="48">
        <v>1000</v>
      </c>
      <c r="B57" s="43" t="s">
        <v>61</v>
      </c>
      <c r="C57" s="48"/>
      <c r="D57" s="79">
        <f>D58</f>
        <v>18</v>
      </c>
      <c r="E57" s="79">
        <f>E58</f>
        <v>4.5</v>
      </c>
      <c r="F57" s="79">
        <f>F58</f>
        <v>1.5</v>
      </c>
      <c r="G57" s="80">
        <f t="shared" si="2"/>
        <v>0.08333333333333333</v>
      </c>
      <c r="H57" s="93">
        <f t="shared" si="3"/>
        <v>0.3333333333333333</v>
      </c>
    </row>
    <row r="58" spans="1:8" ht="12.75">
      <c r="A58" s="150" t="s">
        <v>62</v>
      </c>
      <c r="B58" s="142" t="s">
        <v>183</v>
      </c>
      <c r="C58" s="150" t="s">
        <v>62</v>
      </c>
      <c r="D58" s="30">
        <v>18</v>
      </c>
      <c r="E58" s="30">
        <v>4.5</v>
      </c>
      <c r="F58" s="30">
        <v>1.5</v>
      </c>
      <c r="G58" s="80">
        <f t="shared" si="2"/>
        <v>0.08333333333333333</v>
      </c>
      <c r="H58" s="93">
        <f t="shared" si="3"/>
        <v>0.3333333333333333</v>
      </c>
    </row>
    <row r="59" spans="1:8" ht="12.75">
      <c r="A59" s="48"/>
      <c r="B59" s="43" t="s">
        <v>100</v>
      </c>
      <c r="C59" s="48"/>
      <c r="D59" s="30">
        <f>D60</f>
        <v>614.4</v>
      </c>
      <c r="E59" s="30">
        <f>E60</f>
        <v>303.6</v>
      </c>
      <c r="F59" s="30">
        <f>F60</f>
        <v>200</v>
      </c>
      <c r="G59" s="80">
        <f t="shared" si="2"/>
        <v>0.32552083333333337</v>
      </c>
      <c r="H59" s="93">
        <f t="shared" si="3"/>
        <v>0.6587615283267456</v>
      </c>
    </row>
    <row r="60" spans="1:8" s="16" customFormat="1" ht="25.5">
      <c r="A60" s="81"/>
      <c r="B60" s="56" t="s">
        <v>101</v>
      </c>
      <c r="C60" s="81" t="s">
        <v>199</v>
      </c>
      <c r="D60" s="82">
        <v>614.4</v>
      </c>
      <c r="E60" s="82">
        <v>303.6</v>
      </c>
      <c r="F60" s="82">
        <v>200</v>
      </c>
      <c r="G60" s="80">
        <f t="shared" si="2"/>
        <v>0.32552083333333337</v>
      </c>
      <c r="H60" s="93">
        <f t="shared" si="3"/>
        <v>0.6587615283267456</v>
      </c>
    </row>
    <row r="61" spans="1:8" ht="18" customHeight="1">
      <c r="A61" s="150"/>
      <c r="B61" s="65" t="s">
        <v>68</v>
      </c>
      <c r="C61" s="83"/>
      <c r="D61" s="84">
        <f>D31+D36+D38+D44+D53+D54+D57+D59+D41</f>
        <v>2690.5</v>
      </c>
      <c r="E61" s="84">
        <f>E31+E36+E38+E44+E53+E54+E57+E59+E41</f>
        <v>852.3000000000001</v>
      </c>
      <c r="F61" s="84">
        <f>F31+F36+F38+F44+F53+F54+F57+F59+F41</f>
        <v>355.9</v>
      </c>
      <c r="G61" s="80">
        <f t="shared" si="2"/>
        <v>0.13228024530756363</v>
      </c>
      <c r="H61" s="93">
        <f t="shared" si="3"/>
        <v>0.4175759709022644</v>
      </c>
    </row>
    <row r="62" spans="1:8" ht="12.75">
      <c r="A62" s="151"/>
      <c r="B62" s="142" t="s">
        <v>83</v>
      </c>
      <c r="C62" s="150"/>
      <c r="D62" s="86">
        <f>D59</f>
        <v>614.4</v>
      </c>
      <c r="E62" s="86">
        <f>E59</f>
        <v>303.6</v>
      </c>
      <c r="F62" s="86">
        <f>F59</f>
        <v>200</v>
      </c>
      <c r="G62" s="80">
        <f t="shared" si="2"/>
        <v>0.32552083333333337</v>
      </c>
      <c r="H62" s="93">
        <f t="shared" si="3"/>
        <v>0.6587615283267456</v>
      </c>
    </row>
    <row r="63" ht="12.75">
      <c r="A63" s="35"/>
    </row>
    <row r="64" ht="12.75">
      <c r="A64" s="35"/>
    </row>
    <row r="65" spans="1:6" ht="15">
      <c r="A65" s="35"/>
      <c r="B65" s="36" t="s">
        <v>93</v>
      </c>
      <c r="C65" s="37"/>
      <c r="F65" s="34">
        <v>1079.3</v>
      </c>
    </row>
    <row r="66" spans="1:3" ht="15">
      <c r="A66" s="35"/>
      <c r="B66" s="36"/>
      <c r="C66" s="37"/>
    </row>
    <row r="67" spans="1:3" ht="15">
      <c r="A67" s="35"/>
      <c r="B67" s="36" t="s">
        <v>84</v>
      </c>
      <c r="C67" s="37"/>
    </row>
    <row r="68" spans="1:3" ht="15">
      <c r="A68" s="35"/>
      <c r="B68" s="36" t="s">
        <v>85</v>
      </c>
      <c r="C68" s="37"/>
    </row>
    <row r="69" spans="1:3" ht="15">
      <c r="A69" s="35"/>
      <c r="B69" s="36"/>
      <c r="C69" s="37"/>
    </row>
    <row r="70" spans="1:3" ht="15">
      <c r="A70" s="35"/>
      <c r="B70" s="36" t="s">
        <v>86</v>
      </c>
      <c r="C70" s="37"/>
    </row>
    <row r="71" spans="1:3" ht="15">
      <c r="A71" s="35"/>
      <c r="B71" s="36" t="s">
        <v>87</v>
      </c>
      <c r="C71" s="37"/>
    </row>
    <row r="72" spans="1:3" ht="15">
      <c r="A72" s="35"/>
      <c r="B72" s="36"/>
      <c r="C72" s="37"/>
    </row>
    <row r="73" spans="1:3" ht="15">
      <c r="A73" s="35"/>
      <c r="B73" s="36" t="s">
        <v>88</v>
      </c>
      <c r="C73" s="37"/>
    </row>
    <row r="74" spans="1:3" ht="15">
      <c r="A74" s="35"/>
      <c r="B74" s="36" t="s">
        <v>89</v>
      </c>
      <c r="C74" s="37"/>
    </row>
    <row r="75" spans="1:3" ht="15">
      <c r="A75" s="35"/>
      <c r="B75" s="36"/>
      <c r="C75" s="37"/>
    </row>
    <row r="76" spans="1:3" ht="15">
      <c r="A76" s="35"/>
      <c r="B76" s="36" t="s">
        <v>90</v>
      </c>
      <c r="C76" s="37"/>
    </row>
    <row r="77" spans="1:3" ht="15">
      <c r="A77" s="35"/>
      <c r="B77" s="36" t="s">
        <v>91</v>
      </c>
      <c r="C77" s="37"/>
    </row>
    <row r="78" ht="12.75">
      <c r="A78" s="35"/>
    </row>
    <row r="79" ht="12.75">
      <c r="A79" s="35"/>
    </row>
    <row r="80" spans="1:8" ht="15">
      <c r="A80" s="35"/>
      <c r="B80" s="36" t="s">
        <v>92</v>
      </c>
      <c r="C80" s="37"/>
      <c r="F80" s="41">
        <f>F65+F26-F61</f>
        <v>973.6999999999999</v>
      </c>
      <c r="H80" s="41"/>
    </row>
    <row r="81" ht="12.75">
      <c r="A81" s="35"/>
    </row>
    <row r="82" ht="12.75">
      <c r="A82" s="35"/>
    </row>
    <row r="83" spans="1:3" ht="15">
      <c r="A83" s="35"/>
      <c r="B83" s="36" t="s">
        <v>94</v>
      </c>
      <c r="C83" s="37"/>
    </row>
    <row r="84" spans="1:3" ht="15">
      <c r="A84" s="35"/>
      <c r="B84" s="36" t="s">
        <v>95</v>
      </c>
      <c r="C84" s="37"/>
    </row>
    <row r="85" spans="1:3" ht="15">
      <c r="A85" s="35"/>
      <c r="B85" s="36" t="s">
        <v>96</v>
      </c>
      <c r="C85" s="37"/>
    </row>
    <row r="86" ht="12.75">
      <c r="A86" s="35"/>
    </row>
    <row r="87" ht="12.75">
      <c r="A87" s="35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24">
      <selection activeCell="C24" sqref="C1:C16384"/>
    </sheetView>
  </sheetViews>
  <sheetFormatPr defaultColWidth="9.140625" defaultRowHeight="12.75"/>
  <cols>
    <col min="1" max="1" width="9.57421875" style="34" customWidth="1"/>
    <col min="2" max="2" width="35.421875" style="34" customWidth="1"/>
    <col min="3" max="3" width="12.28125" style="35" hidden="1" customWidth="1"/>
    <col min="4" max="7" width="9.57421875" style="34" customWidth="1"/>
    <col min="8" max="8" width="11.57421875" style="34" customWidth="1"/>
    <col min="9" max="16384" width="9.140625" style="1" customWidth="1"/>
  </cols>
  <sheetData>
    <row r="1" spans="1:8" s="5" customFormat="1" ht="53.25" customHeight="1">
      <c r="A1" s="156" t="s">
        <v>422</v>
      </c>
      <c r="B1" s="156"/>
      <c r="C1" s="156"/>
      <c r="D1" s="156"/>
      <c r="E1" s="156"/>
      <c r="F1" s="156"/>
      <c r="G1" s="156"/>
      <c r="H1" s="156"/>
    </row>
    <row r="2" spans="1:8" ht="12.75" customHeight="1">
      <c r="A2" s="38"/>
      <c r="B2" s="193" t="s">
        <v>2</v>
      </c>
      <c r="C2" s="91"/>
      <c r="D2" s="187" t="s">
        <v>3</v>
      </c>
      <c r="E2" s="158" t="s">
        <v>323</v>
      </c>
      <c r="F2" s="187" t="s">
        <v>4</v>
      </c>
      <c r="G2" s="187" t="s">
        <v>148</v>
      </c>
      <c r="H2" s="158" t="s">
        <v>324</v>
      </c>
    </row>
    <row r="3" spans="1:8" ht="18.75" customHeight="1">
      <c r="A3" s="146"/>
      <c r="B3" s="194"/>
      <c r="C3" s="92"/>
      <c r="D3" s="188"/>
      <c r="E3" s="159"/>
      <c r="F3" s="188"/>
      <c r="G3" s="191"/>
      <c r="H3" s="159"/>
    </row>
    <row r="4" spans="1:8" ht="36" customHeight="1">
      <c r="A4" s="146"/>
      <c r="B4" s="143" t="s">
        <v>82</v>
      </c>
      <c r="C4" s="149"/>
      <c r="D4" s="144">
        <f>D5+D6+D7+D8+D9+D10+D11+D12+D13+D14+D15+D16+D17+D18+D19</f>
        <v>2614</v>
      </c>
      <c r="E4" s="144">
        <f>E5+E6+E7+E8+E9+E10+E11+E12+E13+E14+E15+E16+E17+E18+E19</f>
        <v>322</v>
      </c>
      <c r="F4" s="144">
        <f>F5+F6+F7+F8+F9+F10+F11+F12+F13+F14+F15+F16+F17+F18+F19</f>
        <v>89</v>
      </c>
      <c r="G4" s="33">
        <f>F4/D4</f>
        <v>0.03404743687834736</v>
      </c>
      <c r="H4" s="33">
        <f>F4/E4</f>
        <v>0.27639751552795033</v>
      </c>
    </row>
    <row r="5" spans="1:8" ht="18.75" customHeight="1">
      <c r="A5" s="146"/>
      <c r="B5" s="142" t="s">
        <v>6</v>
      </c>
      <c r="C5" s="150"/>
      <c r="D5" s="30">
        <v>170</v>
      </c>
      <c r="E5" s="30">
        <v>20</v>
      </c>
      <c r="F5" s="30">
        <v>12.7</v>
      </c>
      <c r="G5" s="33">
        <f aca="true" t="shared" si="0" ref="G5:G27">F5/D5</f>
        <v>0.07470588235294118</v>
      </c>
      <c r="H5" s="33">
        <f aca="true" t="shared" si="1" ref="H5:H27">F5/E5</f>
        <v>0.635</v>
      </c>
    </row>
    <row r="6" spans="1:8" ht="18.75" customHeight="1" hidden="1">
      <c r="A6" s="146"/>
      <c r="B6" s="142" t="s">
        <v>265</v>
      </c>
      <c r="C6" s="150"/>
      <c r="D6" s="30">
        <v>0</v>
      </c>
      <c r="E6" s="30">
        <v>0</v>
      </c>
      <c r="F6" s="30">
        <v>0</v>
      </c>
      <c r="G6" s="33" t="e">
        <f t="shared" si="0"/>
        <v>#DIV/0!</v>
      </c>
      <c r="H6" s="33" t="e">
        <f t="shared" si="1"/>
        <v>#DIV/0!</v>
      </c>
    </row>
    <row r="7" spans="1:8" ht="16.5" customHeight="1">
      <c r="A7" s="146"/>
      <c r="B7" s="142" t="s">
        <v>8</v>
      </c>
      <c r="C7" s="150"/>
      <c r="D7" s="30">
        <v>270</v>
      </c>
      <c r="E7" s="30">
        <v>40</v>
      </c>
      <c r="F7" s="30">
        <v>0</v>
      </c>
      <c r="G7" s="33">
        <f t="shared" si="0"/>
        <v>0</v>
      </c>
      <c r="H7" s="33">
        <f t="shared" si="1"/>
        <v>0</v>
      </c>
    </row>
    <row r="8" spans="1:8" ht="18" customHeight="1">
      <c r="A8" s="146"/>
      <c r="B8" s="142" t="s">
        <v>9</v>
      </c>
      <c r="C8" s="150"/>
      <c r="D8" s="30">
        <v>190</v>
      </c>
      <c r="E8" s="30">
        <v>10</v>
      </c>
      <c r="F8" s="30">
        <v>1.6</v>
      </c>
      <c r="G8" s="33">
        <f t="shared" si="0"/>
        <v>0.008421052631578947</v>
      </c>
      <c r="H8" s="33">
        <f t="shared" si="1"/>
        <v>0.16</v>
      </c>
    </row>
    <row r="9" spans="1:8" ht="17.25" customHeight="1">
      <c r="A9" s="146"/>
      <c r="B9" s="142" t="s">
        <v>10</v>
      </c>
      <c r="C9" s="150"/>
      <c r="D9" s="30">
        <v>1970</v>
      </c>
      <c r="E9" s="30">
        <v>250</v>
      </c>
      <c r="F9" s="30">
        <v>71.9</v>
      </c>
      <c r="G9" s="33">
        <f t="shared" si="0"/>
        <v>0.036497461928934015</v>
      </c>
      <c r="H9" s="33">
        <f t="shared" si="1"/>
        <v>0.2876</v>
      </c>
    </row>
    <row r="10" spans="1:8" ht="14.25" customHeight="1">
      <c r="A10" s="146"/>
      <c r="B10" s="142" t="s">
        <v>107</v>
      </c>
      <c r="C10" s="150"/>
      <c r="D10" s="30">
        <v>14</v>
      </c>
      <c r="E10" s="30">
        <v>2</v>
      </c>
      <c r="F10" s="30">
        <v>2.8</v>
      </c>
      <c r="G10" s="33">
        <f t="shared" si="0"/>
        <v>0.19999999999999998</v>
      </c>
      <c r="H10" s="33">
        <f t="shared" si="1"/>
        <v>1.4</v>
      </c>
    </row>
    <row r="11" spans="1:8" ht="27.75" customHeight="1">
      <c r="A11" s="146"/>
      <c r="B11" s="142" t="s">
        <v>11</v>
      </c>
      <c r="C11" s="150"/>
      <c r="D11" s="30">
        <v>0</v>
      </c>
      <c r="E11" s="30">
        <v>0</v>
      </c>
      <c r="F11" s="30">
        <v>0</v>
      </c>
      <c r="G11" s="33">
        <v>0</v>
      </c>
      <c r="H11" s="33">
        <v>0</v>
      </c>
    </row>
    <row r="12" spans="1:8" ht="18.75" customHeight="1">
      <c r="A12" s="146"/>
      <c r="B12" s="142" t="s">
        <v>12</v>
      </c>
      <c r="C12" s="150"/>
      <c r="D12" s="30">
        <v>0</v>
      </c>
      <c r="E12" s="30">
        <v>0</v>
      </c>
      <c r="F12" s="30">
        <v>0</v>
      </c>
      <c r="G12" s="33">
        <v>0</v>
      </c>
      <c r="H12" s="33">
        <v>0</v>
      </c>
    </row>
    <row r="13" spans="1:8" ht="17.25" customHeight="1">
      <c r="A13" s="146"/>
      <c r="B13" s="142" t="s">
        <v>13</v>
      </c>
      <c r="C13" s="150"/>
      <c r="D13" s="30">
        <v>0</v>
      </c>
      <c r="E13" s="30">
        <v>0</v>
      </c>
      <c r="F13" s="30">
        <v>0</v>
      </c>
      <c r="G13" s="33">
        <v>0</v>
      </c>
      <c r="H13" s="33">
        <v>0</v>
      </c>
    </row>
    <row r="14" spans="1:8" ht="15" customHeight="1">
      <c r="A14" s="146"/>
      <c r="B14" s="142" t="s">
        <v>15</v>
      </c>
      <c r="C14" s="150"/>
      <c r="D14" s="30">
        <v>0</v>
      </c>
      <c r="E14" s="30">
        <v>0</v>
      </c>
      <c r="F14" s="30">
        <v>0</v>
      </c>
      <c r="G14" s="33">
        <v>0</v>
      </c>
      <c r="H14" s="33">
        <v>0</v>
      </c>
    </row>
    <row r="15" spans="1:8" ht="18" customHeight="1">
      <c r="A15" s="146"/>
      <c r="B15" s="142" t="s">
        <v>16</v>
      </c>
      <c r="C15" s="150"/>
      <c r="D15" s="30">
        <v>0</v>
      </c>
      <c r="E15" s="30">
        <v>0</v>
      </c>
      <c r="F15" s="30">
        <v>0</v>
      </c>
      <c r="G15" s="33">
        <v>0</v>
      </c>
      <c r="H15" s="33">
        <v>0</v>
      </c>
    </row>
    <row r="16" spans="1:8" ht="27.75" customHeight="1">
      <c r="A16" s="146"/>
      <c r="B16" s="142" t="s">
        <v>17</v>
      </c>
      <c r="C16" s="150"/>
      <c r="D16" s="30">
        <v>0</v>
      </c>
      <c r="E16" s="30">
        <v>0</v>
      </c>
      <c r="F16" s="30">
        <v>0</v>
      </c>
      <c r="G16" s="33">
        <v>0</v>
      </c>
      <c r="H16" s="33">
        <v>0</v>
      </c>
    </row>
    <row r="17" spans="1:8" ht="28.5" customHeight="1">
      <c r="A17" s="146"/>
      <c r="B17" s="142" t="s">
        <v>19</v>
      </c>
      <c r="C17" s="150"/>
      <c r="D17" s="30">
        <v>0</v>
      </c>
      <c r="E17" s="30">
        <v>0</v>
      </c>
      <c r="F17" s="30">
        <v>0</v>
      </c>
      <c r="G17" s="33">
        <v>0</v>
      </c>
      <c r="H17" s="33">
        <v>0</v>
      </c>
    </row>
    <row r="18" spans="1:8" ht="18.75" customHeight="1">
      <c r="A18" s="146"/>
      <c r="B18" s="142" t="s">
        <v>120</v>
      </c>
      <c r="C18" s="150"/>
      <c r="D18" s="30">
        <v>0</v>
      </c>
      <c r="E18" s="30">
        <v>0</v>
      </c>
      <c r="F18" s="30">
        <v>0</v>
      </c>
      <c r="G18" s="33">
        <v>0</v>
      </c>
      <c r="H18" s="33">
        <v>0</v>
      </c>
    </row>
    <row r="19" spans="1:8" ht="16.5" customHeight="1">
      <c r="A19" s="146"/>
      <c r="B19" s="142" t="s">
        <v>22</v>
      </c>
      <c r="C19" s="150"/>
      <c r="D19" s="30">
        <v>0</v>
      </c>
      <c r="E19" s="30">
        <v>0</v>
      </c>
      <c r="F19" s="30"/>
      <c r="G19" s="33">
        <v>0</v>
      </c>
      <c r="H19" s="33">
        <v>0</v>
      </c>
    </row>
    <row r="20" spans="1:8" ht="32.25" customHeight="1">
      <c r="A20" s="146"/>
      <c r="B20" s="43" t="s">
        <v>81</v>
      </c>
      <c r="C20" s="48"/>
      <c r="D20" s="30">
        <f>D21+D22+D23+D24+D25</f>
        <v>1059.3000000000002</v>
      </c>
      <c r="E20" s="30">
        <f>E21+E22+E23+E24+E25</f>
        <v>263.9</v>
      </c>
      <c r="F20" s="30">
        <f>F21+F22+F23+F24+F25</f>
        <v>0</v>
      </c>
      <c r="G20" s="33">
        <f t="shared" si="0"/>
        <v>0</v>
      </c>
      <c r="H20" s="33">
        <f t="shared" si="1"/>
        <v>0</v>
      </c>
    </row>
    <row r="21" spans="1:8" ht="15">
      <c r="A21" s="146"/>
      <c r="B21" s="142" t="s">
        <v>24</v>
      </c>
      <c r="C21" s="150"/>
      <c r="D21" s="30">
        <v>607.7</v>
      </c>
      <c r="E21" s="30">
        <v>152</v>
      </c>
      <c r="F21" s="30">
        <v>0</v>
      </c>
      <c r="G21" s="33">
        <f t="shared" si="0"/>
        <v>0</v>
      </c>
      <c r="H21" s="33">
        <f t="shared" si="1"/>
        <v>0</v>
      </c>
    </row>
    <row r="22" spans="1:8" ht="18.75" customHeight="1">
      <c r="A22" s="146"/>
      <c r="B22" s="142" t="s">
        <v>102</v>
      </c>
      <c r="C22" s="150"/>
      <c r="D22" s="30">
        <v>160</v>
      </c>
      <c r="E22" s="30">
        <v>39</v>
      </c>
      <c r="F22" s="30">
        <v>0</v>
      </c>
      <c r="G22" s="33">
        <f t="shared" si="0"/>
        <v>0</v>
      </c>
      <c r="H22" s="33">
        <f t="shared" si="1"/>
        <v>0</v>
      </c>
    </row>
    <row r="23" spans="1:8" ht="29.25" customHeight="1">
      <c r="A23" s="146"/>
      <c r="B23" s="142" t="s">
        <v>67</v>
      </c>
      <c r="C23" s="150"/>
      <c r="D23" s="30">
        <v>291.6</v>
      </c>
      <c r="E23" s="30">
        <v>72.9</v>
      </c>
      <c r="F23" s="30">
        <v>0</v>
      </c>
      <c r="G23" s="33">
        <f t="shared" si="0"/>
        <v>0</v>
      </c>
      <c r="H23" s="33">
        <f t="shared" si="1"/>
        <v>0</v>
      </c>
    </row>
    <row r="24" spans="1:8" ht="42.75" customHeight="1">
      <c r="A24" s="146"/>
      <c r="B24" s="142" t="s">
        <v>27</v>
      </c>
      <c r="C24" s="150"/>
      <c r="D24" s="30">
        <v>0</v>
      </c>
      <c r="E24" s="30">
        <v>0</v>
      </c>
      <c r="F24" s="30">
        <v>0</v>
      </c>
      <c r="G24" s="33">
        <v>0</v>
      </c>
      <c r="H24" s="33">
        <v>0</v>
      </c>
    </row>
    <row r="25" spans="1:8" ht="28.5" customHeight="1" thickBot="1">
      <c r="A25" s="146"/>
      <c r="B25" s="76" t="s">
        <v>156</v>
      </c>
      <c r="C25" s="77"/>
      <c r="D25" s="30">
        <v>0</v>
      </c>
      <c r="E25" s="30">
        <v>0</v>
      </c>
      <c r="F25" s="30">
        <v>0</v>
      </c>
      <c r="G25" s="33">
        <v>0</v>
      </c>
      <c r="H25" s="33">
        <v>0</v>
      </c>
    </row>
    <row r="26" spans="1:8" ht="18.75" customHeight="1">
      <c r="A26" s="146"/>
      <c r="B26" s="45" t="s">
        <v>28</v>
      </c>
      <c r="C26" s="78"/>
      <c r="D26" s="144">
        <f>D4+D20</f>
        <v>3673.3</v>
      </c>
      <c r="E26" s="144">
        <f>E4+E20</f>
        <v>585.9</v>
      </c>
      <c r="F26" s="144">
        <f>F4+F20</f>
        <v>89</v>
      </c>
      <c r="G26" s="33">
        <f t="shared" si="0"/>
        <v>0.024228894999047176</v>
      </c>
      <c r="H26" s="33">
        <f t="shared" si="1"/>
        <v>0.1519030551288616</v>
      </c>
    </row>
    <row r="27" spans="1:8" ht="15.75" customHeight="1">
      <c r="A27" s="146"/>
      <c r="B27" s="142" t="s">
        <v>108</v>
      </c>
      <c r="C27" s="150"/>
      <c r="D27" s="30">
        <f>D4</f>
        <v>2614</v>
      </c>
      <c r="E27" s="30">
        <f>E4</f>
        <v>322</v>
      </c>
      <c r="F27" s="30">
        <f>F4</f>
        <v>89</v>
      </c>
      <c r="G27" s="33">
        <f t="shared" si="0"/>
        <v>0.03404743687834736</v>
      </c>
      <c r="H27" s="33">
        <f t="shared" si="1"/>
        <v>0.27639751552795033</v>
      </c>
    </row>
    <row r="28" spans="1:8" ht="12.75">
      <c r="A28" s="162"/>
      <c r="B28" s="189"/>
      <c r="C28" s="189"/>
      <c r="D28" s="189"/>
      <c r="E28" s="189"/>
      <c r="F28" s="189"/>
      <c r="G28" s="189"/>
      <c r="H28" s="190"/>
    </row>
    <row r="29" spans="1:8" ht="15" customHeight="1">
      <c r="A29" s="192" t="s">
        <v>160</v>
      </c>
      <c r="B29" s="168" t="s">
        <v>29</v>
      </c>
      <c r="C29" s="169" t="s">
        <v>195</v>
      </c>
      <c r="D29" s="160" t="s">
        <v>3</v>
      </c>
      <c r="E29" s="158" t="s">
        <v>323</v>
      </c>
      <c r="F29" s="158" t="s">
        <v>4</v>
      </c>
      <c r="G29" s="187" t="s">
        <v>148</v>
      </c>
      <c r="H29" s="158" t="s">
        <v>324</v>
      </c>
    </row>
    <row r="30" spans="1:8" ht="20.25" customHeight="1">
      <c r="A30" s="192"/>
      <c r="B30" s="168"/>
      <c r="C30" s="170"/>
      <c r="D30" s="160"/>
      <c r="E30" s="159"/>
      <c r="F30" s="159"/>
      <c r="G30" s="191"/>
      <c r="H30" s="159"/>
    </row>
    <row r="31" spans="1:8" ht="27.75" customHeight="1">
      <c r="A31" s="48" t="s">
        <v>69</v>
      </c>
      <c r="B31" s="43" t="s">
        <v>30</v>
      </c>
      <c r="C31" s="48"/>
      <c r="D31" s="79">
        <f>D32+D33+D34</f>
        <v>2613</v>
      </c>
      <c r="E31" s="79">
        <f>E32+E33+E34</f>
        <v>653.6999999999999</v>
      </c>
      <c r="F31" s="79">
        <f>F32+F33+F34</f>
        <v>181.4</v>
      </c>
      <c r="G31" s="80">
        <f>F31/D31</f>
        <v>0.06942212016838882</v>
      </c>
      <c r="H31" s="93">
        <f>F31/E31</f>
        <v>0.27749732293100815</v>
      </c>
    </row>
    <row r="32" spans="1:8" ht="71.25" customHeight="1">
      <c r="A32" s="150" t="s">
        <v>72</v>
      </c>
      <c r="B32" s="142" t="s">
        <v>164</v>
      </c>
      <c r="C32" s="150" t="s">
        <v>72</v>
      </c>
      <c r="D32" s="30">
        <v>2597.8</v>
      </c>
      <c r="E32" s="30">
        <v>649.9</v>
      </c>
      <c r="F32" s="30">
        <v>181.4</v>
      </c>
      <c r="G32" s="80">
        <f aca="true" t="shared" si="2" ref="G32:G61">F32/D32</f>
        <v>0.06982831626761106</v>
      </c>
      <c r="H32" s="93">
        <f aca="true" t="shared" si="3" ref="H32:H61">F32/E32</f>
        <v>0.279119864594553</v>
      </c>
    </row>
    <row r="33" spans="1:8" ht="19.5" customHeight="1">
      <c r="A33" s="150" t="s">
        <v>74</v>
      </c>
      <c r="B33" s="142" t="s">
        <v>35</v>
      </c>
      <c r="C33" s="150" t="s">
        <v>74</v>
      </c>
      <c r="D33" s="30">
        <v>10</v>
      </c>
      <c r="E33" s="30">
        <v>2.5</v>
      </c>
      <c r="F33" s="30">
        <v>0</v>
      </c>
      <c r="G33" s="80">
        <f t="shared" si="2"/>
        <v>0</v>
      </c>
      <c r="H33" s="93">
        <f t="shared" si="3"/>
        <v>0</v>
      </c>
    </row>
    <row r="34" spans="1:8" ht="23.25" customHeight="1">
      <c r="A34" s="150" t="s">
        <v>130</v>
      </c>
      <c r="B34" s="142" t="s">
        <v>127</v>
      </c>
      <c r="C34" s="150"/>
      <c r="D34" s="30">
        <f>D35</f>
        <v>5.2</v>
      </c>
      <c r="E34" s="30">
        <f>E35</f>
        <v>1.3</v>
      </c>
      <c r="F34" s="30">
        <f>F35</f>
        <v>0</v>
      </c>
      <c r="G34" s="80">
        <f t="shared" si="2"/>
        <v>0</v>
      </c>
      <c r="H34" s="93">
        <f t="shared" si="3"/>
        <v>0</v>
      </c>
    </row>
    <row r="35" spans="1:8" s="16" customFormat="1" ht="42.75" customHeight="1">
      <c r="A35" s="81"/>
      <c r="B35" s="56" t="s">
        <v>211</v>
      </c>
      <c r="C35" s="81" t="s">
        <v>334</v>
      </c>
      <c r="D35" s="82">
        <v>5.2</v>
      </c>
      <c r="E35" s="82">
        <v>1.3</v>
      </c>
      <c r="F35" s="82">
        <v>0</v>
      </c>
      <c r="G35" s="80">
        <f t="shared" si="2"/>
        <v>0</v>
      </c>
      <c r="H35" s="93">
        <f t="shared" si="3"/>
        <v>0</v>
      </c>
    </row>
    <row r="36" spans="1:8" ht="18.75" customHeight="1">
      <c r="A36" s="48" t="s">
        <v>111</v>
      </c>
      <c r="B36" s="43" t="s">
        <v>104</v>
      </c>
      <c r="C36" s="48"/>
      <c r="D36" s="79">
        <f>D37</f>
        <v>160</v>
      </c>
      <c r="E36" s="79">
        <f>E37</f>
        <v>39</v>
      </c>
      <c r="F36" s="79">
        <f>F37</f>
        <v>0</v>
      </c>
      <c r="G36" s="80">
        <f t="shared" si="2"/>
        <v>0</v>
      </c>
      <c r="H36" s="93">
        <f t="shared" si="3"/>
        <v>0</v>
      </c>
    </row>
    <row r="37" spans="1:8" ht="48" customHeight="1">
      <c r="A37" s="150" t="s">
        <v>112</v>
      </c>
      <c r="B37" s="142" t="s">
        <v>170</v>
      </c>
      <c r="C37" s="150" t="s">
        <v>240</v>
      </c>
      <c r="D37" s="30">
        <v>160</v>
      </c>
      <c r="E37" s="30">
        <v>39</v>
      </c>
      <c r="F37" s="30">
        <v>0</v>
      </c>
      <c r="G37" s="80">
        <f t="shared" si="2"/>
        <v>0</v>
      </c>
      <c r="H37" s="93">
        <f t="shared" si="3"/>
        <v>0</v>
      </c>
    </row>
    <row r="38" spans="1:8" ht="30" customHeight="1" hidden="1">
      <c r="A38" s="48" t="s">
        <v>75</v>
      </c>
      <c r="B38" s="43" t="s">
        <v>38</v>
      </c>
      <c r="C38" s="48"/>
      <c r="D38" s="79">
        <f aca="true" t="shared" si="4" ref="D38:F39">D39</f>
        <v>0</v>
      </c>
      <c r="E38" s="79">
        <f t="shared" si="4"/>
        <v>0</v>
      </c>
      <c r="F38" s="79">
        <f t="shared" si="4"/>
        <v>0</v>
      </c>
      <c r="G38" s="80" t="e">
        <f t="shared" si="2"/>
        <v>#DIV/0!</v>
      </c>
      <c r="H38" s="93" t="e">
        <f t="shared" si="3"/>
        <v>#DIV/0!</v>
      </c>
    </row>
    <row r="39" spans="1:8" ht="18" customHeight="1" hidden="1">
      <c r="A39" s="150" t="s">
        <v>113</v>
      </c>
      <c r="B39" s="142" t="s">
        <v>106</v>
      </c>
      <c r="C39" s="150"/>
      <c r="D39" s="30">
        <f t="shared" si="4"/>
        <v>0</v>
      </c>
      <c r="E39" s="30">
        <f t="shared" si="4"/>
        <v>0</v>
      </c>
      <c r="F39" s="30">
        <f t="shared" si="4"/>
        <v>0</v>
      </c>
      <c r="G39" s="80" t="e">
        <f t="shared" si="2"/>
        <v>#DIV/0!</v>
      </c>
      <c r="H39" s="93" t="e">
        <f t="shared" si="3"/>
        <v>#DIV/0!</v>
      </c>
    </row>
    <row r="40" spans="1:8" ht="54.75" customHeight="1" hidden="1">
      <c r="A40" s="150"/>
      <c r="B40" s="142" t="s">
        <v>244</v>
      </c>
      <c r="C40" s="150" t="s">
        <v>245</v>
      </c>
      <c r="D40" s="30">
        <v>0</v>
      </c>
      <c r="E40" s="30">
        <v>0</v>
      </c>
      <c r="F40" s="30">
        <v>0</v>
      </c>
      <c r="G40" s="80" t="e">
        <f t="shared" si="2"/>
        <v>#DIV/0!</v>
      </c>
      <c r="H40" s="93" t="e">
        <f t="shared" si="3"/>
        <v>#DIV/0!</v>
      </c>
    </row>
    <row r="41" spans="1:8" ht="16.5" customHeight="1" hidden="1">
      <c r="A41" s="48" t="s">
        <v>76</v>
      </c>
      <c r="B41" s="43" t="s">
        <v>40</v>
      </c>
      <c r="C41" s="48"/>
      <c r="D41" s="79">
        <f aca="true" t="shared" si="5" ref="D41:F42">D42</f>
        <v>0</v>
      </c>
      <c r="E41" s="79">
        <f t="shared" si="5"/>
        <v>0</v>
      </c>
      <c r="F41" s="79">
        <f t="shared" si="5"/>
        <v>0</v>
      </c>
      <c r="G41" s="80" t="e">
        <f t="shared" si="2"/>
        <v>#DIV/0!</v>
      </c>
      <c r="H41" s="93" t="e">
        <f t="shared" si="3"/>
        <v>#DIV/0!</v>
      </c>
    </row>
    <row r="42" spans="1:8" ht="27.75" customHeight="1" hidden="1">
      <c r="A42" s="147" t="s">
        <v>77</v>
      </c>
      <c r="B42" s="64" t="s">
        <v>125</v>
      </c>
      <c r="C42" s="150"/>
      <c r="D42" s="30">
        <f t="shared" si="5"/>
        <v>0</v>
      </c>
      <c r="E42" s="30">
        <f t="shared" si="5"/>
        <v>0</v>
      </c>
      <c r="F42" s="30">
        <f t="shared" si="5"/>
        <v>0</v>
      </c>
      <c r="G42" s="80" t="e">
        <f t="shared" si="2"/>
        <v>#DIV/0!</v>
      </c>
      <c r="H42" s="93" t="e">
        <f t="shared" si="3"/>
        <v>#DIV/0!</v>
      </c>
    </row>
    <row r="43" spans="1:8" ht="27" customHeight="1" hidden="1">
      <c r="A43" s="81"/>
      <c r="B43" s="59" t="s">
        <v>125</v>
      </c>
      <c r="C43" s="81" t="s">
        <v>252</v>
      </c>
      <c r="D43" s="82">
        <f>0</f>
        <v>0</v>
      </c>
      <c r="E43" s="82">
        <f>0</f>
        <v>0</v>
      </c>
      <c r="F43" s="82">
        <f>0</f>
        <v>0</v>
      </c>
      <c r="G43" s="80" t="e">
        <f t="shared" si="2"/>
        <v>#DIV/0!</v>
      </c>
      <c r="H43" s="93" t="e">
        <f t="shared" si="3"/>
        <v>#DIV/0!</v>
      </c>
    </row>
    <row r="44" spans="1:8" ht="31.5" customHeight="1">
      <c r="A44" s="48" t="s">
        <v>78</v>
      </c>
      <c r="B44" s="43" t="s">
        <v>41</v>
      </c>
      <c r="C44" s="48"/>
      <c r="D44" s="79">
        <f>D45</f>
        <v>315</v>
      </c>
      <c r="E44" s="79">
        <f>E45</f>
        <v>78.60000000000001</v>
      </c>
      <c r="F44" s="79">
        <f>F45</f>
        <v>21.2</v>
      </c>
      <c r="G44" s="80">
        <f t="shared" si="2"/>
        <v>0.06730158730158729</v>
      </c>
      <c r="H44" s="93">
        <f t="shared" si="3"/>
        <v>0.26972010178117045</v>
      </c>
    </row>
    <row r="45" spans="1:8" ht="19.5" customHeight="1">
      <c r="A45" s="150" t="s">
        <v>44</v>
      </c>
      <c r="B45" s="142" t="s">
        <v>45</v>
      </c>
      <c r="C45" s="150"/>
      <c r="D45" s="30">
        <f>D46+D47+D49+D48</f>
        <v>315</v>
      </c>
      <c r="E45" s="30">
        <f>E46+E47+E49+E48</f>
        <v>78.60000000000001</v>
      </c>
      <c r="F45" s="30">
        <f>F46+F47+F49+F48</f>
        <v>21.2</v>
      </c>
      <c r="G45" s="80">
        <f t="shared" si="2"/>
        <v>0.06730158730158729</v>
      </c>
      <c r="H45" s="93">
        <f t="shared" si="3"/>
        <v>0.26972010178117045</v>
      </c>
    </row>
    <row r="46" spans="1:8" s="16" customFormat="1" ht="20.25" customHeight="1">
      <c r="A46" s="81"/>
      <c r="B46" s="56" t="s">
        <v>99</v>
      </c>
      <c r="C46" s="150" t="s">
        <v>335</v>
      </c>
      <c r="D46" s="82">
        <v>245</v>
      </c>
      <c r="E46" s="82">
        <v>61.2</v>
      </c>
      <c r="F46" s="82">
        <v>21.2</v>
      </c>
      <c r="G46" s="80">
        <f t="shared" si="2"/>
        <v>0.08653061224489796</v>
      </c>
      <c r="H46" s="93">
        <f t="shared" si="3"/>
        <v>0.3464052287581699</v>
      </c>
    </row>
    <row r="47" spans="1:8" s="16" customFormat="1" ht="16.5" customHeight="1">
      <c r="A47" s="81"/>
      <c r="B47" s="56" t="s">
        <v>236</v>
      </c>
      <c r="C47" s="81" t="s">
        <v>336</v>
      </c>
      <c r="D47" s="82">
        <v>15</v>
      </c>
      <c r="E47" s="82">
        <v>3.7</v>
      </c>
      <c r="F47" s="82">
        <f>0</f>
        <v>0</v>
      </c>
      <c r="G47" s="80">
        <f t="shared" si="2"/>
        <v>0</v>
      </c>
      <c r="H47" s="93">
        <f t="shared" si="3"/>
        <v>0</v>
      </c>
    </row>
    <row r="48" spans="1:8" s="16" customFormat="1" ht="16.5" customHeight="1">
      <c r="A48" s="81"/>
      <c r="B48" s="56" t="s">
        <v>332</v>
      </c>
      <c r="C48" s="81" t="s">
        <v>337</v>
      </c>
      <c r="D48" s="82">
        <v>10</v>
      </c>
      <c r="E48" s="82">
        <v>2.5</v>
      </c>
      <c r="F48" s="82">
        <v>0</v>
      </c>
      <c r="G48" s="80">
        <f t="shared" si="2"/>
        <v>0</v>
      </c>
      <c r="H48" s="93">
        <f t="shared" si="3"/>
        <v>0</v>
      </c>
    </row>
    <row r="49" spans="1:8" s="16" customFormat="1" ht="30" customHeight="1">
      <c r="A49" s="81"/>
      <c r="B49" s="56" t="s">
        <v>180</v>
      </c>
      <c r="C49" s="81" t="s">
        <v>338</v>
      </c>
      <c r="D49" s="82">
        <v>45</v>
      </c>
      <c r="E49" s="82">
        <v>11.2</v>
      </c>
      <c r="F49" s="82">
        <v>0</v>
      </c>
      <c r="G49" s="80">
        <f t="shared" si="2"/>
        <v>0</v>
      </c>
      <c r="H49" s="93">
        <f t="shared" si="3"/>
        <v>0</v>
      </c>
    </row>
    <row r="50" spans="1:8" ht="18" customHeight="1" hidden="1">
      <c r="A50" s="39" t="s">
        <v>128</v>
      </c>
      <c r="B50" s="43" t="s">
        <v>126</v>
      </c>
      <c r="C50" s="48"/>
      <c r="D50" s="30">
        <f>D52</f>
        <v>0</v>
      </c>
      <c r="E50" s="30">
        <f>E52</f>
        <v>0</v>
      </c>
      <c r="F50" s="30">
        <f>F52</f>
        <v>0</v>
      </c>
      <c r="G50" s="80" t="e">
        <f t="shared" si="2"/>
        <v>#DIV/0!</v>
      </c>
      <c r="H50" s="93" t="e">
        <f t="shared" si="3"/>
        <v>#DIV/0!</v>
      </c>
    </row>
    <row r="51" spans="1:8" ht="36" customHeight="1" hidden="1">
      <c r="A51" s="149" t="s">
        <v>122</v>
      </c>
      <c r="B51" s="142" t="s">
        <v>129</v>
      </c>
      <c r="C51" s="150"/>
      <c r="D51" s="30">
        <f>D52</f>
        <v>0</v>
      </c>
      <c r="E51" s="30">
        <f>E52</f>
        <v>0</v>
      </c>
      <c r="F51" s="30">
        <f>F52</f>
        <v>0</v>
      </c>
      <c r="G51" s="80" t="e">
        <f t="shared" si="2"/>
        <v>#DIV/0!</v>
      </c>
      <c r="H51" s="93" t="e">
        <f t="shared" si="3"/>
        <v>#DIV/0!</v>
      </c>
    </row>
    <row r="52" spans="1:8" s="16" customFormat="1" ht="26.25" customHeight="1" hidden="1">
      <c r="A52" s="81"/>
      <c r="B52" s="56" t="s">
        <v>243</v>
      </c>
      <c r="C52" s="81" t="s">
        <v>237</v>
      </c>
      <c r="D52" s="82">
        <v>0</v>
      </c>
      <c r="E52" s="82">
        <v>0</v>
      </c>
      <c r="F52" s="82">
        <v>0</v>
      </c>
      <c r="G52" s="80" t="e">
        <f t="shared" si="2"/>
        <v>#DIV/0!</v>
      </c>
      <c r="H52" s="93" t="e">
        <f t="shared" si="3"/>
        <v>#DIV/0!</v>
      </c>
    </row>
    <row r="53" spans="1:8" ht="18" customHeight="1" hidden="1">
      <c r="A53" s="48" t="s">
        <v>46</v>
      </c>
      <c r="B53" s="43" t="s">
        <v>47</v>
      </c>
      <c r="C53" s="48"/>
      <c r="D53" s="30">
        <f aca="true" t="shared" si="6" ref="D53:F54">D54</f>
        <v>0</v>
      </c>
      <c r="E53" s="30">
        <f t="shared" si="6"/>
        <v>0</v>
      </c>
      <c r="F53" s="30">
        <f t="shared" si="6"/>
        <v>0</v>
      </c>
      <c r="G53" s="80" t="e">
        <f t="shared" si="2"/>
        <v>#DIV/0!</v>
      </c>
      <c r="H53" s="93" t="e">
        <f t="shared" si="3"/>
        <v>#DIV/0!</v>
      </c>
    </row>
    <row r="54" spans="1:8" ht="23.25" customHeight="1" hidden="1">
      <c r="A54" s="150" t="s">
        <v>51</v>
      </c>
      <c r="B54" s="142" t="s">
        <v>119</v>
      </c>
      <c r="C54" s="150"/>
      <c r="D54" s="30">
        <f t="shared" si="6"/>
        <v>0</v>
      </c>
      <c r="E54" s="30">
        <f t="shared" si="6"/>
        <v>0</v>
      </c>
      <c r="F54" s="30">
        <f t="shared" si="6"/>
        <v>0</v>
      </c>
      <c r="G54" s="80" t="e">
        <f t="shared" si="2"/>
        <v>#DIV/0!</v>
      </c>
      <c r="H54" s="93" t="e">
        <f t="shared" si="3"/>
        <v>#DIV/0!</v>
      </c>
    </row>
    <row r="55" spans="1:8" s="16" customFormat="1" ht="31.5" customHeight="1" hidden="1">
      <c r="A55" s="81"/>
      <c r="B55" s="56" t="s">
        <v>238</v>
      </c>
      <c r="C55" s="81" t="s">
        <v>239</v>
      </c>
      <c r="D55" s="82">
        <v>0</v>
      </c>
      <c r="E55" s="82">
        <v>0</v>
      </c>
      <c r="F55" s="82">
        <v>0</v>
      </c>
      <c r="G55" s="80" t="e">
        <f t="shared" si="2"/>
        <v>#DIV/0!</v>
      </c>
      <c r="H55" s="93" t="e">
        <f t="shared" si="3"/>
        <v>#DIV/0!</v>
      </c>
    </row>
    <row r="56" spans="1:8" ht="18.75" customHeight="1">
      <c r="A56" s="48">
        <v>1000</v>
      </c>
      <c r="B56" s="43" t="s">
        <v>61</v>
      </c>
      <c r="C56" s="48"/>
      <c r="D56" s="30">
        <f>D57</f>
        <v>66</v>
      </c>
      <c r="E56" s="30">
        <f>E57</f>
        <v>16.5</v>
      </c>
      <c r="F56" s="30">
        <f>F57</f>
        <v>5.5</v>
      </c>
      <c r="G56" s="80">
        <f t="shared" si="2"/>
        <v>0.08333333333333333</v>
      </c>
      <c r="H56" s="93">
        <f t="shared" si="3"/>
        <v>0.3333333333333333</v>
      </c>
    </row>
    <row r="57" spans="1:8" ht="18.75" customHeight="1">
      <c r="A57" s="150">
        <v>1001</v>
      </c>
      <c r="B57" s="142" t="s">
        <v>183</v>
      </c>
      <c r="C57" s="150" t="s">
        <v>62</v>
      </c>
      <c r="D57" s="30">
        <v>66</v>
      </c>
      <c r="E57" s="30">
        <v>16.5</v>
      </c>
      <c r="F57" s="30">
        <v>5.5</v>
      </c>
      <c r="G57" s="80">
        <f t="shared" si="2"/>
        <v>0.08333333333333333</v>
      </c>
      <c r="H57" s="93">
        <f t="shared" si="3"/>
        <v>0.3333333333333333</v>
      </c>
    </row>
    <row r="58" spans="1:8" ht="18.75" customHeight="1">
      <c r="A58" s="48"/>
      <c r="B58" s="43" t="s">
        <v>100</v>
      </c>
      <c r="C58" s="48"/>
      <c r="D58" s="79">
        <f>D59</f>
        <v>619.3</v>
      </c>
      <c r="E58" s="79">
        <f>E59</f>
        <v>304.8</v>
      </c>
      <c r="F58" s="79">
        <f>F59</f>
        <v>200</v>
      </c>
      <c r="G58" s="80">
        <f t="shared" si="2"/>
        <v>0.3229452607782981</v>
      </c>
      <c r="H58" s="93">
        <f t="shared" si="3"/>
        <v>0.6561679790026247</v>
      </c>
    </row>
    <row r="59" spans="1:8" s="16" customFormat="1" ht="29.25" customHeight="1">
      <c r="A59" s="81"/>
      <c r="B59" s="56" t="s">
        <v>101</v>
      </c>
      <c r="C59" s="81" t="s">
        <v>199</v>
      </c>
      <c r="D59" s="82">
        <v>619.3</v>
      </c>
      <c r="E59" s="82">
        <v>304.8</v>
      </c>
      <c r="F59" s="82">
        <v>200</v>
      </c>
      <c r="G59" s="80">
        <f t="shared" si="2"/>
        <v>0.3229452607782981</v>
      </c>
      <c r="H59" s="93">
        <f t="shared" si="3"/>
        <v>0.6561679790026247</v>
      </c>
    </row>
    <row r="60" spans="1:8" ht="21.75" customHeight="1">
      <c r="A60" s="150"/>
      <c r="B60" s="65" t="s">
        <v>68</v>
      </c>
      <c r="C60" s="83"/>
      <c r="D60" s="84">
        <f>D31+D36+D38+D41+D44+D50+D53+D56+D58</f>
        <v>3773.3</v>
      </c>
      <c r="E60" s="84">
        <f>E31+E36+E38+E41+E44+E50+E53+E56+E58</f>
        <v>1092.6</v>
      </c>
      <c r="F60" s="84">
        <f>F31+F36+F38+F41+F44+F50+F53+F56+F58</f>
        <v>408.1</v>
      </c>
      <c r="G60" s="80">
        <f t="shared" si="2"/>
        <v>0.10815466567725864</v>
      </c>
      <c r="H60" s="93">
        <f t="shared" si="3"/>
        <v>0.37351272194764784</v>
      </c>
    </row>
    <row r="61" spans="1:8" ht="25.5" customHeight="1">
      <c r="A61" s="151"/>
      <c r="B61" s="64" t="s">
        <v>83</v>
      </c>
      <c r="C61" s="147"/>
      <c r="D61" s="87">
        <f>D58</f>
        <v>619.3</v>
      </c>
      <c r="E61" s="87">
        <f>E58</f>
        <v>304.8</v>
      </c>
      <c r="F61" s="87">
        <f>F58</f>
        <v>200</v>
      </c>
      <c r="G61" s="80">
        <f t="shared" si="2"/>
        <v>0.3229452607782981</v>
      </c>
      <c r="H61" s="93">
        <f t="shared" si="3"/>
        <v>0.6561679790026247</v>
      </c>
    </row>
    <row r="62" ht="12.75">
      <c r="A62" s="35"/>
    </row>
    <row r="63" ht="12.75">
      <c r="A63" s="35"/>
    </row>
    <row r="64" spans="1:6" ht="15">
      <c r="A64" s="35"/>
      <c r="B64" s="36" t="s">
        <v>93</v>
      </c>
      <c r="C64" s="37"/>
      <c r="F64" s="34">
        <v>285.8</v>
      </c>
    </row>
    <row r="65" spans="1:3" ht="15">
      <c r="A65" s="35"/>
      <c r="B65" s="36"/>
      <c r="C65" s="37"/>
    </row>
    <row r="66" spans="1:3" ht="15">
      <c r="A66" s="35"/>
      <c r="B66" s="36" t="s">
        <v>84</v>
      </c>
      <c r="C66" s="37"/>
    </row>
    <row r="67" spans="1:3" ht="15">
      <c r="A67" s="35"/>
      <c r="B67" s="36" t="s">
        <v>85</v>
      </c>
      <c r="C67" s="37"/>
    </row>
    <row r="68" spans="1:3" ht="15">
      <c r="A68" s="35"/>
      <c r="B68" s="36"/>
      <c r="C68" s="37"/>
    </row>
    <row r="69" spans="1:3" ht="15">
      <c r="A69" s="35"/>
      <c r="B69" s="36" t="s">
        <v>86</v>
      </c>
      <c r="C69" s="37"/>
    </row>
    <row r="70" spans="1:3" ht="15">
      <c r="A70" s="35"/>
      <c r="B70" s="36" t="s">
        <v>87</v>
      </c>
      <c r="C70" s="37"/>
    </row>
    <row r="71" spans="1:3" ht="15">
      <c r="A71" s="35"/>
      <c r="B71" s="36"/>
      <c r="C71" s="37"/>
    </row>
    <row r="72" spans="1:3" ht="15">
      <c r="A72" s="35"/>
      <c r="B72" s="36" t="s">
        <v>88</v>
      </c>
      <c r="C72" s="37"/>
    </row>
    <row r="73" spans="1:3" ht="15">
      <c r="A73" s="35"/>
      <c r="B73" s="36" t="s">
        <v>89</v>
      </c>
      <c r="C73" s="37"/>
    </row>
    <row r="74" spans="1:3" ht="15">
      <c r="A74" s="35"/>
      <c r="B74" s="36"/>
      <c r="C74" s="37"/>
    </row>
    <row r="75" spans="1:3" ht="15">
      <c r="A75" s="35"/>
      <c r="B75" s="36" t="s">
        <v>90</v>
      </c>
      <c r="C75" s="37"/>
    </row>
    <row r="76" spans="1:3" ht="15">
      <c r="A76" s="35"/>
      <c r="B76" s="36" t="s">
        <v>91</v>
      </c>
      <c r="C76" s="37"/>
    </row>
    <row r="77" ht="12.75">
      <c r="A77" s="35"/>
    </row>
    <row r="78" ht="12.75">
      <c r="A78" s="35"/>
    </row>
    <row r="79" spans="1:8" ht="15">
      <c r="A79" s="35"/>
      <c r="B79" s="36" t="s">
        <v>92</v>
      </c>
      <c r="C79" s="37"/>
      <c r="F79" s="41">
        <f>F64+F26-F60</f>
        <v>-33.30000000000001</v>
      </c>
      <c r="H79" s="41"/>
    </row>
    <row r="80" ht="12.75">
      <c r="A80" s="35"/>
    </row>
    <row r="81" ht="12.75">
      <c r="A81" s="35"/>
    </row>
    <row r="82" spans="1:3" ht="15">
      <c r="A82" s="35"/>
      <c r="B82" s="36" t="s">
        <v>94</v>
      </c>
      <c r="C82" s="37"/>
    </row>
    <row r="83" spans="1:3" ht="15">
      <c r="A83" s="35"/>
      <c r="B83" s="36" t="s">
        <v>95</v>
      </c>
      <c r="C83" s="37"/>
    </row>
    <row r="84" spans="1:3" ht="15">
      <c r="A84" s="35"/>
      <c r="B84" s="36" t="s">
        <v>96</v>
      </c>
      <c r="C84" s="37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24">
      <selection activeCell="C24" sqref="C1:C16384"/>
    </sheetView>
  </sheetViews>
  <sheetFormatPr defaultColWidth="9.140625" defaultRowHeight="12.75"/>
  <cols>
    <col min="1" max="1" width="6.421875" style="90" customWidth="1"/>
    <col min="2" max="2" width="28.00390625" style="90" customWidth="1"/>
    <col min="3" max="3" width="12.421875" style="89" hidden="1" customWidth="1"/>
    <col min="4" max="5" width="12.421875" style="90" customWidth="1"/>
    <col min="6" max="6" width="11.7109375" style="90" customWidth="1"/>
    <col min="7" max="7" width="10.00390625" style="90" customWidth="1"/>
    <col min="8" max="8" width="11.00390625" style="90" customWidth="1"/>
    <col min="9" max="9" width="9.140625" style="90" customWidth="1"/>
    <col min="10" max="16384" width="9.140625" style="2" customWidth="1"/>
  </cols>
  <sheetData>
    <row r="1" spans="1:9" s="4" customFormat="1" ht="66" customHeight="1">
      <c r="A1" s="195" t="s">
        <v>423</v>
      </c>
      <c r="B1" s="195"/>
      <c r="C1" s="195"/>
      <c r="D1" s="195"/>
      <c r="E1" s="195"/>
      <c r="F1" s="195"/>
      <c r="G1" s="195"/>
      <c r="H1" s="195"/>
      <c r="I1" s="138"/>
    </row>
    <row r="2" spans="1:9" s="1" customFormat="1" ht="12.75" customHeight="1">
      <c r="A2" s="38"/>
      <c r="B2" s="168" t="s">
        <v>2</v>
      </c>
      <c r="C2" s="39"/>
      <c r="D2" s="160" t="s">
        <v>3</v>
      </c>
      <c r="E2" s="158" t="s">
        <v>323</v>
      </c>
      <c r="F2" s="160" t="s">
        <v>4</v>
      </c>
      <c r="G2" s="187" t="s">
        <v>148</v>
      </c>
      <c r="H2" s="158" t="s">
        <v>324</v>
      </c>
      <c r="I2" s="34"/>
    </row>
    <row r="3" spans="1:9" s="1" customFormat="1" ht="19.5" customHeight="1">
      <c r="A3" s="146"/>
      <c r="B3" s="168"/>
      <c r="C3" s="39"/>
      <c r="D3" s="160"/>
      <c r="E3" s="159"/>
      <c r="F3" s="160"/>
      <c r="G3" s="188"/>
      <c r="H3" s="159"/>
      <c r="I3" s="34"/>
    </row>
    <row r="4" spans="1:9" s="1" customFormat="1" ht="30">
      <c r="A4" s="146"/>
      <c r="B4" s="143" t="s">
        <v>82</v>
      </c>
      <c r="C4" s="149"/>
      <c r="D4" s="40">
        <f>D5+D6+D7+D8+D9+D10+D11+D12+D13+D14+D15+D16+D17+D18+D19+D20</f>
        <v>2126.5</v>
      </c>
      <c r="E4" s="40">
        <f>E5+E6+E7+E8+E9+E10+E11+E12+E13+E14+E15+E16+E17+E18+E19+E20</f>
        <v>182</v>
      </c>
      <c r="F4" s="40">
        <f>F5+F6+F7+F8+F9+F10+F11+F12+F13+F14+F15+F16+F17+F18+F19+F20</f>
        <v>131.6</v>
      </c>
      <c r="G4" s="33">
        <f aca="true" t="shared" si="0" ref="G4:G28">F4/D4</f>
        <v>0.061885727721608275</v>
      </c>
      <c r="H4" s="33">
        <f aca="true" t="shared" si="1" ref="H4:H28">F4/E4</f>
        <v>0.7230769230769231</v>
      </c>
      <c r="I4" s="34"/>
    </row>
    <row r="5" spans="1:9" s="1" customFormat="1" ht="15">
      <c r="A5" s="146"/>
      <c r="B5" s="142" t="s">
        <v>6</v>
      </c>
      <c r="C5" s="150"/>
      <c r="D5" s="31">
        <v>183</v>
      </c>
      <c r="E5" s="31">
        <v>20</v>
      </c>
      <c r="F5" s="31">
        <v>6.4</v>
      </c>
      <c r="G5" s="33">
        <f t="shared" si="0"/>
        <v>0.034972677595628415</v>
      </c>
      <c r="H5" s="33">
        <f t="shared" si="1"/>
        <v>0.32</v>
      </c>
      <c r="I5" s="34"/>
    </row>
    <row r="6" spans="1:9" s="1" customFormat="1" ht="15" hidden="1">
      <c r="A6" s="146"/>
      <c r="B6" s="142" t="s">
        <v>265</v>
      </c>
      <c r="C6" s="150"/>
      <c r="D6" s="31">
        <v>0</v>
      </c>
      <c r="E6" s="31">
        <v>0</v>
      </c>
      <c r="F6" s="31">
        <v>0</v>
      </c>
      <c r="G6" s="33" t="e">
        <f t="shared" si="0"/>
        <v>#DIV/0!</v>
      </c>
      <c r="H6" s="33" t="e">
        <f t="shared" si="1"/>
        <v>#DIV/0!</v>
      </c>
      <c r="I6" s="34"/>
    </row>
    <row r="7" spans="1:9" s="1" customFormat="1" ht="15">
      <c r="A7" s="146"/>
      <c r="B7" s="142" t="s">
        <v>8</v>
      </c>
      <c r="C7" s="150"/>
      <c r="D7" s="31">
        <v>330</v>
      </c>
      <c r="E7" s="31">
        <v>20</v>
      </c>
      <c r="F7" s="31">
        <v>0</v>
      </c>
      <c r="G7" s="33">
        <f t="shared" si="0"/>
        <v>0</v>
      </c>
      <c r="H7" s="33">
        <f t="shared" si="1"/>
        <v>0</v>
      </c>
      <c r="I7" s="34"/>
    </row>
    <row r="8" spans="1:9" s="1" customFormat="1" ht="15">
      <c r="A8" s="146"/>
      <c r="B8" s="142" t="s">
        <v>9</v>
      </c>
      <c r="C8" s="150"/>
      <c r="D8" s="31">
        <v>200</v>
      </c>
      <c r="E8" s="31">
        <v>10</v>
      </c>
      <c r="F8" s="31">
        <v>0.9</v>
      </c>
      <c r="G8" s="33">
        <f t="shared" si="0"/>
        <v>0.0045000000000000005</v>
      </c>
      <c r="H8" s="33">
        <f t="shared" si="1"/>
        <v>0.09</v>
      </c>
      <c r="I8" s="34"/>
    </row>
    <row r="9" spans="1:9" s="1" customFormat="1" ht="15">
      <c r="A9" s="146"/>
      <c r="B9" s="142" t="s">
        <v>10</v>
      </c>
      <c r="C9" s="150"/>
      <c r="D9" s="31">
        <v>1400</v>
      </c>
      <c r="E9" s="31">
        <v>130</v>
      </c>
      <c r="F9" s="31">
        <v>112.7</v>
      </c>
      <c r="G9" s="33">
        <f t="shared" si="0"/>
        <v>0.0805</v>
      </c>
      <c r="H9" s="33">
        <f t="shared" si="1"/>
        <v>0.8669230769230769</v>
      </c>
      <c r="I9" s="34"/>
    </row>
    <row r="10" spans="1:9" s="1" customFormat="1" ht="15">
      <c r="A10" s="146"/>
      <c r="B10" s="142" t="s">
        <v>107</v>
      </c>
      <c r="C10" s="150"/>
      <c r="D10" s="31">
        <v>13.5</v>
      </c>
      <c r="E10" s="31">
        <v>2</v>
      </c>
      <c r="F10" s="31">
        <v>3.6</v>
      </c>
      <c r="G10" s="33">
        <f t="shared" si="0"/>
        <v>0.26666666666666666</v>
      </c>
      <c r="H10" s="33">
        <f t="shared" si="1"/>
        <v>1.8</v>
      </c>
      <c r="I10" s="34"/>
    </row>
    <row r="11" spans="1:9" s="1" customFormat="1" ht="25.5">
      <c r="A11" s="146"/>
      <c r="B11" s="142" t="s">
        <v>11</v>
      </c>
      <c r="C11" s="150"/>
      <c r="D11" s="31">
        <v>0</v>
      </c>
      <c r="E11" s="31">
        <v>0</v>
      </c>
      <c r="F11" s="31">
        <v>0</v>
      </c>
      <c r="G11" s="33">
        <v>0</v>
      </c>
      <c r="H11" s="33">
        <v>0</v>
      </c>
      <c r="I11" s="34"/>
    </row>
    <row r="12" spans="1:9" s="1" customFormat="1" ht="15">
      <c r="A12" s="146"/>
      <c r="B12" s="142" t="s">
        <v>12</v>
      </c>
      <c r="C12" s="150"/>
      <c r="D12" s="31">
        <v>0</v>
      </c>
      <c r="E12" s="31">
        <v>0</v>
      </c>
      <c r="F12" s="31">
        <v>0</v>
      </c>
      <c r="G12" s="33">
        <v>0</v>
      </c>
      <c r="H12" s="33">
        <v>0</v>
      </c>
      <c r="I12" s="34"/>
    </row>
    <row r="13" spans="1:9" s="1" customFormat="1" ht="15">
      <c r="A13" s="146"/>
      <c r="B13" s="142" t="s">
        <v>13</v>
      </c>
      <c r="C13" s="150"/>
      <c r="D13" s="31">
        <v>0</v>
      </c>
      <c r="E13" s="31">
        <v>0</v>
      </c>
      <c r="F13" s="31">
        <v>0</v>
      </c>
      <c r="G13" s="33">
        <v>0</v>
      </c>
      <c r="H13" s="33">
        <v>0</v>
      </c>
      <c r="I13" s="34"/>
    </row>
    <row r="14" spans="1:9" s="1" customFormat="1" ht="15">
      <c r="A14" s="146"/>
      <c r="B14" s="142" t="s">
        <v>15</v>
      </c>
      <c r="C14" s="150"/>
      <c r="D14" s="31">
        <v>0</v>
      </c>
      <c r="E14" s="31">
        <v>0</v>
      </c>
      <c r="F14" s="31">
        <v>0</v>
      </c>
      <c r="G14" s="33">
        <v>0</v>
      </c>
      <c r="H14" s="33">
        <v>0</v>
      </c>
      <c r="I14" s="34"/>
    </row>
    <row r="15" spans="1:9" s="1" customFormat="1" ht="15">
      <c r="A15" s="146"/>
      <c r="B15" s="142" t="s">
        <v>16</v>
      </c>
      <c r="C15" s="150"/>
      <c r="D15" s="31">
        <v>0</v>
      </c>
      <c r="E15" s="31">
        <v>0</v>
      </c>
      <c r="F15" s="31">
        <v>0</v>
      </c>
      <c r="G15" s="33">
        <v>0</v>
      </c>
      <c r="H15" s="33">
        <v>0</v>
      </c>
      <c r="I15" s="34"/>
    </row>
    <row r="16" spans="1:9" s="1" customFormat="1" ht="42" customHeight="1">
      <c r="A16" s="146"/>
      <c r="B16" s="142" t="s">
        <v>114</v>
      </c>
      <c r="C16" s="150"/>
      <c r="D16" s="31">
        <v>0</v>
      </c>
      <c r="E16" s="31">
        <v>0</v>
      </c>
      <c r="F16" s="31">
        <v>0</v>
      </c>
      <c r="G16" s="33">
        <v>0</v>
      </c>
      <c r="H16" s="33">
        <v>0</v>
      </c>
      <c r="I16" s="34"/>
    </row>
    <row r="17" spans="1:9" s="1" customFormat="1" ht="34.5" customHeight="1">
      <c r="A17" s="146"/>
      <c r="B17" s="142" t="s">
        <v>117</v>
      </c>
      <c r="C17" s="150"/>
      <c r="D17" s="31">
        <v>0</v>
      </c>
      <c r="E17" s="31">
        <v>0</v>
      </c>
      <c r="F17" s="31">
        <v>8</v>
      </c>
      <c r="G17" s="33">
        <v>0</v>
      </c>
      <c r="H17" s="33">
        <v>0</v>
      </c>
      <c r="I17" s="34"/>
    </row>
    <row r="18" spans="1:9" s="1" customFormat="1" ht="25.5">
      <c r="A18" s="146"/>
      <c r="B18" s="142" t="s">
        <v>19</v>
      </c>
      <c r="C18" s="150"/>
      <c r="D18" s="31">
        <v>0</v>
      </c>
      <c r="E18" s="31">
        <v>0</v>
      </c>
      <c r="F18" s="31">
        <v>0</v>
      </c>
      <c r="G18" s="33">
        <v>0</v>
      </c>
      <c r="H18" s="33">
        <v>0</v>
      </c>
      <c r="I18" s="34"/>
    </row>
    <row r="19" spans="1:9" s="1" customFormat="1" ht="15">
      <c r="A19" s="146"/>
      <c r="B19" s="142" t="s">
        <v>120</v>
      </c>
      <c r="C19" s="150"/>
      <c r="D19" s="31">
        <v>0</v>
      </c>
      <c r="E19" s="31">
        <v>0</v>
      </c>
      <c r="F19" s="31">
        <v>0</v>
      </c>
      <c r="G19" s="33">
        <v>0</v>
      </c>
      <c r="H19" s="33">
        <v>0</v>
      </c>
      <c r="I19" s="34"/>
    </row>
    <row r="20" spans="1:9" s="1" customFormat="1" ht="15">
      <c r="A20" s="146"/>
      <c r="B20" s="142" t="s">
        <v>22</v>
      </c>
      <c r="C20" s="150"/>
      <c r="D20" s="31">
        <v>0</v>
      </c>
      <c r="E20" s="31">
        <v>0</v>
      </c>
      <c r="F20" s="31"/>
      <c r="G20" s="33">
        <v>0</v>
      </c>
      <c r="H20" s="33">
        <v>0</v>
      </c>
      <c r="I20" s="34"/>
    </row>
    <row r="21" spans="1:9" s="1" customFormat="1" ht="30.75" customHeight="1">
      <c r="A21" s="146"/>
      <c r="B21" s="43" t="s">
        <v>81</v>
      </c>
      <c r="C21" s="48"/>
      <c r="D21" s="31">
        <f>D22+D23+D24+D25+D26</f>
        <v>454.2</v>
      </c>
      <c r="E21" s="31">
        <f>E22+E23+E24+E25+E26</f>
        <v>114.6</v>
      </c>
      <c r="F21" s="31">
        <f>F22+F23+F24+F25+F26</f>
        <v>0</v>
      </c>
      <c r="G21" s="33">
        <f t="shared" si="0"/>
        <v>0</v>
      </c>
      <c r="H21" s="33">
        <f t="shared" si="1"/>
        <v>0</v>
      </c>
      <c r="I21" s="34"/>
    </row>
    <row r="22" spans="1:9" s="1" customFormat="1" ht="15">
      <c r="A22" s="146"/>
      <c r="B22" s="142" t="s">
        <v>24</v>
      </c>
      <c r="C22" s="150"/>
      <c r="D22" s="31">
        <v>294.2</v>
      </c>
      <c r="E22" s="31">
        <v>73.6</v>
      </c>
      <c r="F22" s="31">
        <v>0</v>
      </c>
      <c r="G22" s="33">
        <f t="shared" si="0"/>
        <v>0</v>
      </c>
      <c r="H22" s="33">
        <f t="shared" si="1"/>
        <v>0</v>
      </c>
      <c r="I22" s="34"/>
    </row>
    <row r="23" spans="1:9" s="1" customFormat="1" ht="15">
      <c r="A23" s="146"/>
      <c r="B23" s="142" t="s">
        <v>102</v>
      </c>
      <c r="C23" s="150"/>
      <c r="D23" s="31">
        <v>160</v>
      </c>
      <c r="E23" s="31">
        <v>41</v>
      </c>
      <c r="F23" s="31">
        <v>0</v>
      </c>
      <c r="G23" s="33">
        <f t="shared" si="0"/>
        <v>0</v>
      </c>
      <c r="H23" s="33">
        <f t="shared" si="1"/>
        <v>0</v>
      </c>
      <c r="I23" s="34"/>
    </row>
    <row r="24" spans="1:9" s="1" customFormat="1" ht="25.5">
      <c r="A24" s="146"/>
      <c r="B24" s="142" t="s">
        <v>67</v>
      </c>
      <c r="C24" s="150"/>
      <c r="D24" s="31">
        <v>0</v>
      </c>
      <c r="E24" s="31">
        <v>0</v>
      </c>
      <c r="F24" s="31">
        <v>0</v>
      </c>
      <c r="G24" s="33">
        <v>0</v>
      </c>
      <c r="H24" s="33">
        <v>0</v>
      </c>
      <c r="I24" s="34"/>
    </row>
    <row r="25" spans="1:9" s="1" customFormat="1" ht="30.75" customHeight="1" thickBot="1">
      <c r="A25" s="146"/>
      <c r="B25" s="76" t="s">
        <v>156</v>
      </c>
      <c r="C25" s="77"/>
      <c r="D25" s="31">
        <v>0</v>
      </c>
      <c r="E25" s="31">
        <v>0</v>
      </c>
      <c r="F25" s="31">
        <v>0</v>
      </c>
      <c r="G25" s="33">
        <v>0</v>
      </c>
      <c r="H25" s="33">
        <v>0</v>
      </c>
      <c r="I25" s="34"/>
    </row>
    <row r="26" spans="1:9" s="1" customFormat="1" ht="42.75" customHeight="1">
      <c r="A26" s="146"/>
      <c r="B26" s="142" t="s">
        <v>27</v>
      </c>
      <c r="C26" s="150"/>
      <c r="D26" s="31">
        <v>0</v>
      </c>
      <c r="E26" s="31">
        <v>0</v>
      </c>
      <c r="F26" s="31">
        <v>0</v>
      </c>
      <c r="G26" s="33">
        <v>0</v>
      </c>
      <c r="H26" s="33">
        <v>0</v>
      </c>
      <c r="I26" s="34"/>
    </row>
    <row r="27" spans="1:9" s="1" customFormat="1" ht="21" customHeight="1">
      <c r="A27" s="146"/>
      <c r="B27" s="45" t="s">
        <v>28</v>
      </c>
      <c r="C27" s="78"/>
      <c r="D27" s="40">
        <f>D4+D21</f>
        <v>2580.7</v>
      </c>
      <c r="E27" s="40">
        <f>E4+E21</f>
        <v>296.6</v>
      </c>
      <c r="F27" s="40">
        <f>F4+F21</f>
        <v>131.6</v>
      </c>
      <c r="G27" s="33">
        <f t="shared" si="0"/>
        <v>0.05099391637927694</v>
      </c>
      <c r="H27" s="33">
        <f t="shared" si="1"/>
        <v>0.4436952124072825</v>
      </c>
      <c r="I27" s="34"/>
    </row>
    <row r="28" spans="1:9" s="1" customFormat="1" ht="21" customHeight="1">
      <c r="A28" s="146"/>
      <c r="B28" s="142" t="s">
        <v>108</v>
      </c>
      <c r="C28" s="150"/>
      <c r="D28" s="31">
        <f>D4</f>
        <v>2126.5</v>
      </c>
      <c r="E28" s="31">
        <f>E4</f>
        <v>182</v>
      </c>
      <c r="F28" s="31">
        <f>F4</f>
        <v>131.6</v>
      </c>
      <c r="G28" s="33">
        <f t="shared" si="0"/>
        <v>0.061885727721608275</v>
      </c>
      <c r="H28" s="33">
        <f t="shared" si="1"/>
        <v>0.7230769230769231</v>
      </c>
      <c r="I28" s="34"/>
    </row>
    <row r="29" spans="1:9" s="1" customFormat="1" ht="12.75">
      <c r="A29" s="162"/>
      <c r="B29" s="189"/>
      <c r="C29" s="189"/>
      <c r="D29" s="189"/>
      <c r="E29" s="189"/>
      <c r="F29" s="189"/>
      <c r="G29" s="189"/>
      <c r="H29" s="190"/>
      <c r="I29" s="34"/>
    </row>
    <row r="30" spans="1:9" s="1" customFormat="1" ht="15" customHeight="1">
      <c r="A30" s="192" t="s">
        <v>160</v>
      </c>
      <c r="B30" s="168" t="s">
        <v>29</v>
      </c>
      <c r="C30" s="169" t="s">
        <v>195</v>
      </c>
      <c r="D30" s="160" t="s">
        <v>3</v>
      </c>
      <c r="E30" s="158" t="s">
        <v>323</v>
      </c>
      <c r="F30" s="158" t="s">
        <v>4</v>
      </c>
      <c r="G30" s="187" t="s">
        <v>148</v>
      </c>
      <c r="H30" s="158" t="s">
        <v>324</v>
      </c>
      <c r="I30" s="34"/>
    </row>
    <row r="31" spans="1:9" s="1" customFormat="1" ht="15" customHeight="1">
      <c r="A31" s="192"/>
      <c r="B31" s="168"/>
      <c r="C31" s="170"/>
      <c r="D31" s="160"/>
      <c r="E31" s="159"/>
      <c r="F31" s="159"/>
      <c r="G31" s="188"/>
      <c r="H31" s="159"/>
      <c r="I31" s="34"/>
    </row>
    <row r="32" spans="1:9" s="1" customFormat="1" ht="25.5">
      <c r="A32" s="48" t="s">
        <v>69</v>
      </c>
      <c r="B32" s="43" t="s">
        <v>30</v>
      </c>
      <c r="C32" s="48"/>
      <c r="D32" s="79">
        <f>D33+D34+D35</f>
        <v>1790.9</v>
      </c>
      <c r="E32" s="79">
        <f>E33+E34+E35</f>
        <v>449.5</v>
      </c>
      <c r="F32" s="79">
        <f>F33+F34+F35</f>
        <v>146.7</v>
      </c>
      <c r="G32" s="80">
        <f>F32/D32</f>
        <v>0.08191412139147913</v>
      </c>
      <c r="H32" s="80">
        <f>F32/E32</f>
        <v>0.32636262513904335</v>
      </c>
      <c r="I32" s="34"/>
    </row>
    <row r="33" spans="1:9" s="1" customFormat="1" ht="80.25" customHeight="1">
      <c r="A33" s="150" t="s">
        <v>72</v>
      </c>
      <c r="B33" s="142" t="s">
        <v>164</v>
      </c>
      <c r="C33" s="150" t="s">
        <v>72</v>
      </c>
      <c r="D33" s="30">
        <v>1775.7</v>
      </c>
      <c r="E33" s="30">
        <v>445.7</v>
      </c>
      <c r="F33" s="30">
        <v>146.7</v>
      </c>
      <c r="G33" s="80">
        <f aca="true" t="shared" si="2" ref="G33:G63">F33/D33</f>
        <v>0.08261530663963507</v>
      </c>
      <c r="H33" s="80">
        <f aca="true" t="shared" si="3" ref="H33:H63">F33/E33</f>
        <v>0.3291451649091317</v>
      </c>
      <c r="I33" s="34"/>
    </row>
    <row r="34" spans="1:9" s="1" customFormat="1" ht="18.75" customHeight="1">
      <c r="A34" s="150" t="s">
        <v>74</v>
      </c>
      <c r="B34" s="142" t="s">
        <v>35</v>
      </c>
      <c r="C34" s="150" t="s">
        <v>74</v>
      </c>
      <c r="D34" s="30">
        <v>10</v>
      </c>
      <c r="E34" s="30">
        <v>2.5</v>
      </c>
      <c r="F34" s="30">
        <v>0</v>
      </c>
      <c r="G34" s="80">
        <f t="shared" si="2"/>
        <v>0</v>
      </c>
      <c r="H34" s="80">
        <f t="shared" si="3"/>
        <v>0</v>
      </c>
      <c r="I34" s="34"/>
    </row>
    <row r="35" spans="1:9" s="1" customFormat="1" ht="25.5">
      <c r="A35" s="150" t="s">
        <v>130</v>
      </c>
      <c r="B35" s="142" t="s">
        <v>123</v>
      </c>
      <c r="C35" s="150"/>
      <c r="D35" s="30">
        <f>D36+D37</f>
        <v>5.2</v>
      </c>
      <c r="E35" s="30">
        <f>E36+E37</f>
        <v>1.3</v>
      </c>
      <c r="F35" s="30">
        <f>F36+F37</f>
        <v>0</v>
      </c>
      <c r="G35" s="80">
        <f t="shared" si="2"/>
        <v>0</v>
      </c>
      <c r="H35" s="80">
        <f t="shared" si="3"/>
        <v>0</v>
      </c>
      <c r="I35" s="34"/>
    </row>
    <row r="36" spans="1:9" s="16" customFormat="1" ht="30.75" customHeight="1">
      <c r="A36" s="81"/>
      <c r="B36" s="56" t="s">
        <v>212</v>
      </c>
      <c r="C36" s="81" t="s">
        <v>213</v>
      </c>
      <c r="D36" s="82">
        <v>5.2</v>
      </c>
      <c r="E36" s="82">
        <v>1.3</v>
      </c>
      <c r="F36" s="82">
        <v>0</v>
      </c>
      <c r="G36" s="80">
        <f t="shared" si="2"/>
        <v>0</v>
      </c>
      <c r="H36" s="80">
        <f t="shared" si="3"/>
        <v>0</v>
      </c>
      <c r="I36" s="135"/>
    </row>
    <row r="37" spans="1:9" s="16" customFormat="1" ht="39" customHeight="1" hidden="1">
      <c r="A37" s="81"/>
      <c r="B37" s="56" t="s">
        <v>247</v>
      </c>
      <c r="C37" s="81" t="s">
        <v>246</v>
      </c>
      <c r="D37" s="82">
        <v>0</v>
      </c>
      <c r="E37" s="82">
        <v>0</v>
      </c>
      <c r="F37" s="82">
        <v>0</v>
      </c>
      <c r="G37" s="80" t="e">
        <f t="shared" si="2"/>
        <v>#DIV/0!</v>
      </c>
      <c r="H37" s="80" t="e">
        <f t="shared" si="3"/>
        <v>#DIV/0!</v>
      </c>
      <c r="I37" s="135"/>
    </row>
    <row r="38" spans="1:9" s="1" customFormat="1" ht="18" customHeight="1">
      <c r="A38" s="48" t="s">
        <v>111</v>
      </c>
      <c r="B38" s="43" t="s">
        <v>104</v>
      </c>
      <c r="C38" s="48"/>
      <c r="D38" s="79">
        <f>D39</f>
        <v>160</v>
      </c>
      <c r="E38" s="79">
        <f>E39</f>
        <v>41</v>
      </c>
      <c r="F38" s="79">
        <f>F39</f>
        <v>0</v>
      </c>
      <c r="G38" s="80">
        <f t="shared" si="2"/>
        <v>0</v>
      </c>
      <c r="H38" s="80">
        <f t="shared" si="3"/>
        <v>0</v>
      </c>
      <c r="I38" s="34"/>
    </row>
    <row r="39" spans="1:9" s="1" customFormat="1" ht="54" customHeight="1">
      <c r="A39" s="150" t="s">
        <v>112</v>
      </c>
      <c r="B39" s="142" t="s">
        <v>170</v>
      </c>
      <c r="C39" s="150" t="s">
        <v>196</v>
      </c>
      <c r="D39" s="30">
        <v>160</v>
      </c>
      <c r="E39" s="30">
        <v>41</v>
      </c>
      <c r="F39" s="30">
        <v>0</v>
      </c>
      <c r="G39" s="80">
        <f t="shared" si="2"/>
        <v>0</v>
      </c>
      <c r="H39" s="80">
        <f t="shared" si="3"/>
        <v>0</v>
      </c>
      <c r="I39" s="34"/>
    </row>
    <row r="40" spans="1:9" s="1" customFormat="1" ht="25.5" hidden="1">
      <c r="A40" s="48" t="s">
        <v>75</v>
      </c>
      <c r="B40" s="43" t="s">
        <v>38</v>
      </c>
      <c r="C40" s="48"/>
      <c r="D40" s="79">
        <f aca="true" t="shared" si="4" ref="D40:F41">D41</f>
        <v>0</v>
      </c>
      <c r="E40" s="79">
        <f t="shared" si="4"/>
        <v>0</v>
      </c>
      <c r="F40" s="79">
        <f t="shared" si="4"/>
        <v>0</v>
      </c>
      <c r="G40" s="80" t="e">
        <f t="shared" si="2"/>
        <v>#DIV/0!</v>
      </c>
      <c r="H40" s="80" t="e">
        <f t="shared" si="3"/>
        <v>#DIV/0!</v>
      </c>
      <c r="I40" s="34"/>
    </row>
    <row r="41" spans="1:9" s="1" customFormat="1" ht="25.5" hidden="1">
      <c r="A41" s="150" t="s">
        <v>113</v>
      </c>
      <c r="B41" s="142" t="s">
        <v>106</v>
      </c>
      <c r="C41" s="150"/>
      <c r="D41" s="30">
        <f>D42</f>
        <v>0</v>
      </c>
      <c r="E41" s="30">
        <f>E42</f>
        <v>0</v>
      </c>
      <c r="F41" s="30">
        <f t="shared" si="4"/>
        <v>0</v>
      </c>
      <c r="G41" s="80" t="e">
        <f t="shared" si="2"/>
        <v>#DIV/0!</v>
      </c>
      <c r="H41" s="80" t="e">
        <f t="shared" si="3"/>
        <v>#DIV/0!</v>
      </c>
      <c r="I41" s="34"/>
    </row>
    <row r="42" spans="1:9" s="16" customFormat="1" ht="54" customHeight="1" hidden="1">
      <c r="A42" s="81"/>
      <c r="B42" s="56" t="s">
        <v>203</v>
      </c>
      <c r="C42" s="81" t="s">
        <v>202</v>
      </c>
      <c r="D42" s="82">
        <v>0</v>
      </c>
      <c r="E42" s="82">
        <v>0</v>
      </c>
      <c r="F42" s="82">
        <v>0</v>
      </c>
      <c r="G42" s="80" t="e">
        <f t="shared" si="2"/>
        <v>#DIV/0!</v>
      </c>
      <c r="H42" s="80" t="e">
        <f t="shared" si="3"/>
        <v>#DIV/0!</v>
      </c>
      <c r="I42" s="135"/>
    </row>
    <row r="43" spans="1:9" s="16" customFormat="1" ht="28.5" customHeight="1" hidden="1">
      <c r="A43" s="48" t="s">
        <v>76</v>
      </c>
      <c r="B43" s="43" t="s">
        <v>40</v>
      </c>
      <c r="C43" s="48"/>
      <c r="D43" s="79">
        <f aca="true" t="shared" si="5" ref="D43:F44">D44</f>
        <v>0</v>
      </c>
      <c r="E43" s="79">
        <f t="shared" si="5"/>
        <v>0</v>
      </c>
      <c r="F43" s="79">
        <f t="shared" si="5"/>
        <v>0</v>
      </c>
      <c r="G43" s="80" t="e">
        <f t="shared" si="2"/>
        <v>#DIV/0!</v>
      </c>
      <c r="H43" s="80" t="e">
        <f t="shared" si="3"/>
        <v>#DIV/0!</v>
      </c>
      <c r="I43" s="135"/>
    </row>
    <row r="44" spans="1:9" s="16" customFormat="1" ht="37.5" customHeight="1" hidden="1">
      <c r="A44" s="147" t="s">
        <v>77</v>
      </c>
      <c r="B44" s="64" t="s">
        <v>125</v>
      </c>
      <c r="C44" s="150"/>
      <c r="D44" s="30">
        <f t="shared" si="5"/>
        <v>0</v>
      </c>
      <c r="E44" s="30">
        <f t="shared" si="5"/>
        <v>0</v>
      </c>
      <c r="F44" s="30">
        <f t="shared" si="5"/>
        <v>0</v>
      </c>
      <c r="G44" s="80" t="e">
        <f t="shared" si="2"/>
        <v>#DIV/0!</v>
      </c>
      <c r="H44" s="80" t="e">
        <f t="shared" si="3"/>
        <v>#DIV/0!</v>
      </c>
      <c r="I44" s="135"/>
    </row>
    <row r="45" spans="1:9" s="16" customFormat="1" ht="42.75" customHeight="1" hidden="1">
      <c r="A45" s="81"/>
      <c r="B45" s="59" t="s">
        <v>125</v>
      </c>
      <c r="C45" s="81" t="s">
        <v>252</v>
      </c>
      <c r="D45" s="82">
        <v>0</v>
      </c>
      <c r="E45" s="82">
        <f>0</f>
        <v>0</v>
      </c>
      <c r="F45" s="82">
        <v>0</v>
      </c>
      <c r="G45" s="80" t="e">
        <f t="shared" si="2"/>
        <v>#DIV/0!</v>
      </c>
      <c r="H45" s="80" t="e">
        <f t="shared" si="3"/>
        <v>#DIV/0!</v>
      </c>
      <c r="I45" s="135"/>
    </row>
    <row r="46" spans="1:9" s="1" customFormat="1" ht="38.25">
      <c r="A46" s="48" t="s">
        <v>78</v>
      </c>
      <c r="B46" s="43" t="s">
        <v>41</v>
      </c>
      <c r="C46" s="48"/>
      <c r="D46" s="79">
        <f>D47</f>
        <v>300</v>
      </c>
      <c r="E46" s="79">
        <f>E47</f>
        <v>84.5</v>
      </c>
      <c r="F46" s="79">
        <f>F47</f>
        <v>41.9</v>
      </c>
      <c r="G46" s="80">
        <f t="shared" si="2"/>
        <v>0.13966666666666666</v>
      </c>
      <c r="H46" s="80">
        <f t="shared" si="3"/>
        <v>0.49585798816568044</v>
      </c>
      <c r="I46" s="34"/>
    </row>
    <row r="47" spans="1:9" s="1" customFormat="1" ht="12.75">
      <c r="A47" s="150" t="s">
        <v>44</v>
      </c>
      <c r="B47" s="142" t="s">
        <v>45</v>
      </c>
      <c r="C47" s="150"/>
      <c r="D47" s="30">
        <f>D48+D49+D51+D50</f>
        <v>300</v>
      </c>
      <c r="E47" s="30">
        <f>E48+E49+E51+E50</f>
        <v>84.5</v>
      </c>
      <c r="F47" s="30">
        <f>F48+F49+F51+F50</f>
        <v>41.9</v>
      </c>
      <c r="G47" s="80">
        <f t="shared" si="2"/>
        <v>0.13966666666666666</v>
      </c>
      <c r="H47" s="80">
        <f t="shared" si="3"/>
        <v>0.49585798816568044</v>
      </c>
      <c r="I47" s="34"/>
    </row>
    <row r="48" spans="1:9" s="16" customFormat="1" ht="12.75">
      <c r="A48" s="81"/>
      <c r="B48" s="56" t="s">
        <v>99</v>
      </c>
      <c r="C48" s="150" t="s">
        <v>335</v>
      </c>
      <c r="D48" s="82">
        <v>260</v>
      </c>
      <c r="E48" s="82">
        <v>65</v>
      </c>
      <c r="F48" s="82">
        <v>27.4</v>
      </c>
      <c r="G48" s="80">
        <f t="shared" si="2"/>
        <v>0.10538461538461538</v>
      </c>
      <c r="H48" s="80">
        <f t="shared" si="3"/>
        <v>0.42153846153846153</v>
      </c>
      <c r="I48" s="135"/>
    </row>
    <row r="49" spans="1:9" s="16" customFormat="1" ht="12.75">
      <c r="A49" s="81"/>
      <c r="B49" s="56" t="s">
        <v>236</v>
      </c>
      <c r="C49" s="81" t="s">
        <v>336</v>
      </c>
      <c r="D49" s="82">
        <v>10</v>
      </c>
      <c r="E49" s="82">
        <v>2.5</v>
      </c>
      <c r="F49" s="82">
        <v>0</v>
      </c>
      <c r="G49" s="80">
        <f t="shared" si="2"/>
        <v>0</v>
      </c>
      <c r="H49" s="80">
        <f t="shared" si="3"/>
        <v>0</v>
      </c>
      <c r="I49" s="135"/>
    </row>
    <row r="50" spans="1:9" s="16" customFormat="1" ht="12.75">
      <c r="A50" s="81"/>
      <c r="B50" s="56" t="s">
        <v>332</v>
      </c>
      <c r="C50" s="81" t="s">
        <v>337</v>
      </c>
      <c r="D50" s="82">
        <v>10</v>
      </c>
      <c r="E50" s="82">
        <v>2.5</v>
      </c>
      <c r="F50" s="82">
        <v>0</v>
      </c>
      <c r="G50" s="80">
        <f t="shared" si="2"/>
        <v>0</v>
      </c>
      <c r="H50" s="80">
        <f t="shared" si="3"/>
        <v>0</v>
      </c>
      <c r="I50" s="135"/>
    </row>
    <row r="51" spans="1:9" s="16" customFormat="1" ht="31.5" customHeight="1">
      <c r="A51" s="81"/>
      <c r="B51" s="56" t="s">
        <v>180</v>
      </c>
      <c r="C51" s="81" t="s">
        <v>338</v>
      </c>
      <c r="D51" s="82">
        <v>20</v>
      </c>
      <c r="E51" s="82">
        <v>14.5</v>
      </c>
      <c r="F51" s="82">
        <v>14.5</v>
      </c>
      <c r="G51" s="80">
        <f t="shared" si="2"/>
        <v>0.725</v>
      </c>
      <c r="H51" s="80">
        <f t="shared" si="3"/>
        <v>1</v>
      </c>
      <c r="I51" s="135"/>
    </row>
    <row r="52" spans="1:9" s="1" customFormat="1" ht="25.5" hidden="1">
      <c r="A52" s="60" t="s">
        <v>128</v>
      </c>
      <c r="B52" s="148" t="s">
        <v>126</v>
      </c>
      <c r="C52" s="60"/>
      <c r="D52" s="79">
        <f>D54</f>
        <v>0</v>
      </c>
      <c r="E52" s="79">
        <f>E54</f>
        <v>0</v>
      </c>
      <c r="F52" s="79">
        <f>F54</f>
        <v>0</v>
      </c>
      <c r="G52" s="80" t="e">
        <f t="shared" si="2"/>
        <v>#DIV/0!</v>
      </c>
      <c r="H52" s="80" t="e">
        <f t="shared" si="3"/>
        <v>#DIV/0!</v>
      </c>
      <c r="I52" s="34"/>
    </row>
    <row r="53" spans="1:9" s="1" customFormat="1" ht="25.5" hidden="1">
      <c r="A53" s="147" t="s">
        <v>122</v>
      </c>
      <c r="B53" s="142" t="s">
        <v>129</v>
      </c>
      <c r="C53" s="150"/>
      <c r="D53" s="30">
        <f>D54</f>
        <v>0</v>
      </c>
      <c r="E53" s="30">
        <f>E54</f>
        <v>0</v>
      </c>
      <c r="F53" s="30">
        <f>F54</f>
        <v>0</v>
      </c>
      <c r="G53" s="80" t="e">
        <f t="shared" si="2"/>
        <v>#DIV/0!</v>
      </c>
      <c r="H53" s="80" t="e">
        <f t="shared" si="3"/>
        <v>#DIV/0!</v>
      </c>
      <c r="I53" s="34"/>
    </row>
    <row r="54" spans="1:9" s="16" customFormat="1" ht="31.5" customHeight="1" hidden="1">
      <c r="A54" s="81"/>
      <c r="B54" s="56" t="s">
        <v>243</v>
      </c>
      <c r="C54" s="81" t="s">
        <v>237</v>
      </c>
      <c r="D54" s="82">
        <v>0</v>
      </c>
      <c r="E54" s="82">
        <v>0</v>
      </c>
      <c r="F54" s="82">
        <v>0</v>
      </c>
      <c r="G54" s="80" t="e">
        <f t="shared" si="2"/>
        <v>#DIV/0!</v>
      </c>
      <c r="H54" s="80" t="e">
        <f t="shared" si="3"/>
        <v>#DIV/0!</v>
      </c>
      <c r="I54" s="135"/>
    </row>
    <row r="55" spans="1:9" s="1" customFormat="1" ht="12.75" hidden="1">
      <c r="A55" s="48" t="s">
        <v>46</v>
      </c>
      <c r="B55" s="43" t="s">
        <v>47</v>
      </c>
      <c r="C55" s="48"/>
      <c r="D55" s="79">
        <f aca="true" t="shared" si="6" ref="D55:F56">D56</f>
        <v>0</v>
      </c>
      <c r="E55" s="79">
        <f t="shared" si="6"/>
        <v>0</v>
      </c>
      <c r="F55" s="79">
        <f t="shared" si="6"/>
        <v>0</v>
      </c>
      <c r="G55" s="80" t="e">
        <f t="shared" si="2"/>
        <v>#DIV/0!</v>
      </c>
      <c r="H55" s="80" t="e">
        <f t="shared" si="3"/>
        <v>#DIV/0!</v>
      </c>
      <c r="I55" s="34"/>
    </row>
    <row r="56" spans="1:9" s="1" customFormat="1" ht="12.75" hidden="1">
      <c r="A56" s="150" t="s">
        <v>51</v>
      </c>
      <c r="B56" s="142" t="s">
        <v>52</v>
      </c>
      <c r="C56" s="150"/>
      <c r="D56" s="30">
        <f t="shared" si="6"/>
        <v>0</v>
      </c>
      <c r="E56" s="30">
        <f t="shared" si="6"/>
        <v>0</v>
      </c>
      <c r="F56" s="30">
        <f t="shared" si="6"/>
        <v>0</v>
      </c>
      <c r="G56" s="80" t="e">
        <f t="shared" si="2"/>
        <v>#DIV/0!</v>
      </c>
      <c r="H56" s="80" t="e">
        <f t="shared" si="3"/>
        <v>#DIV/0!</v>
      </c>
      <c r="I56" s="34"/>
    </row>
    <row r="57" spans="1:9" s="16" customFormat="1" ht="40.5" customHeight="1" hidden="1">
      <c r="A57" s="81"/>
      <c r="B57" s="56" t="s">
        <v>238</v>
      </c>
      <c r="C57" s="81" t="s">
        <v>239</v>
      </c>
      <c r="D57" s="82">
        <v>0</v>
      </c>
      <c r="E57" s="82">
        <v>0</v>
      </c>
      <c r="F57" s="82">
        <v>0</v>
      </c>
      <c r="G57" s="80" t="e">
        <f t="shared" si="2"/>
        <v>#DIV/0!</v>
      </c>
      <c r="H57" s="80" t="e">
        <f t="shared" si="3"/>
        <v>#DIV/0!</v>
      </c>
      <c r="I57" s="135"/>
    </row>
    <row r="58" spans="1:9" s="1" customFormat="1" ht="12.75">
      <c r="A58" s="48">
        <v>1000</v>
      </c>
      <c r="B58" s="43" t="s">
        <v>61</v>
      </c>
      <c r="C58" s="48"/>
      <c r="D58" s="79">
        <f>D59</f>
        <v>18</v>
      </c>
      <c r="E58" s="79">
        <f>E59</f>
        <v>4.5</v>
      </c>
      <c r="F58" s="79">
        <f>F59</f>
        <v>1.5</v>
      </c>
      <c r="G58" s="80">
        <f t="shared" si="2"/>
        <v>0.08333333333333333</v>
      </c>
      <c r="H58" s="80">
        <f t="shared" si="3"/>
        <v>0.3333333333333333</v>
      </c>
      <c r="I58" s="34"/>
    </row>
    <row r="59" spans="1:9" s="1" customFormat="1" ht="12.75">
      <c r="A59" s="150">
        <v>1001</v>
      </c>
      <c r="B59" s="142" t="s">
        <v>183</v>
      </c>
      <c r="C59" s="150" t="s">
        <v>62</v>
      </c>
      <c r="D59" s="30">
        <v>18</v>
      </c>
      <c r="E59" s="30">
        <v>4.5</v>
      </c>
      <c r="F59" s="30">
        <v>1.5</v>
      </c>
      <c r="G59" s="80">
        <f t="shared" si="2"/>
        <v>0.08333333333333333</v>
      </c>
      <c r="H59" s="80">
        <f t="shared" si="3"/>
        <v>0.3333333333333333</v>
      </c>
      <c r="I59" s="34"/>
    </row>
    <row r="60" spans="1:9" s="1" customFormat="1" ht="25.5">
      <c r="A60" s="48"/>
      <c r="B60" s="43" t="s">
        <v>100</v>
      </c>
      <c r="C60" s="48"/>
      <c r="D60" s="30">
        <f>D61</f>
        <v>411.8</v>
      </c>
      <c r="E60" s="30">
        <f>E61</f>
        <v>202.9</v>
      </c>
      <c r="F60" s="30">
        <f>F61</f>
        <v>100</v>
      </c>
      <c r="G60" s="80">
        <f t="shared" si="2"/>
        <v>0.24283632831471588</v>
      </c>
      <c r="H60" s="80">
        <f t="shared" si="3"/>
        <v>0.4928536224741252</v>
      </c>
      <c r="I60" s="34"/>
    </row>
    <row r="61" spans="1:9" s="16" customFormat="1" ht="25.5" customHeight="1">
      <c r="A61" s="81"/>
      <c r="B61" s="56" t="s">
        <v>101</v>
      </c>
      <c r="C61" s="81"/>
      <c r="D61" s="82">
        <v>411.8</v>
      </c>
      <c r="E61" s="82">
        <v>202.9</v>
      </c>
      <c r="F61" s="82">
        <v>100</v>
      </c>
      <c r="G61" s="80">
        <f t="shared" si="2"/>
        <v>0.24283632831471588</v>
      </c>
      <c r="H61" s="80">
        <f t="shared" si="3"/>
        <v>0.4928536224741252</v>
      </c>
      <c r="I61" s="135"/>
    </row>
    <row r="62" spans="1:9" s="11" customFormat="1" ht="15.75">
      <c r="A62" s="48"/>
      <c r="B62" s="65" t="s">
        <v>68</v>
      </c>
      <c r="C62" s="83"/>
      <c r="D62" s="84">
        <f>D32+D38+D40+D46+D55+D52+D58+D60+D43</f>
        <v>2680.7000000000003</v>
      </c>
      <c r="E62" s="84">
        <f>E32+E38+E40+E46+E55+E52+E58+E60+E43</f>
        <v>782.4</v>
      </c>
      <c r="F62" s="84">
        <f>F32+F38+F40+F46+F55+F52+F58+F60+F43</f>
        <v>290.1</v>
      </c>
      <c r="G62" s="80">
        <f t="shared" si="2"/>
        <v>0.10821800276047301</v>
      </c>
      <c r="H62" s="80">
        <f t="shared" si="3"/>
        <v>0.3707822085889571</v>
      </c>
      <c r="I62" s="136"/>
    </row>
    <row r="63" spans="1:9" s="1" customFormat="1" ht="25.5">
      <c r="A63" s="151"/>
      <c r="B63" s="142" t="s">
        <v>83</v>
      </c>
      <c r="C63" s="150"/>
      <c r="D63" s="87">
        <f>D60</f>
        <v>411.8</v>
      </c>
      <c r="E63" s="87">
        <f>E60</f>
        <v>202.9</v>
      </c>
      <c r="F63" s="87">
        <f>F60</f>
        <v>100</v>
      </c>
      <c r="G63" s="80">
        <f t="shared" si="2"/>
        <v>0.24283632831471588</v>
      </c>
      <c r="H63" s="80">
        <f t="shared" si="3"/>
        <v>0.4928536224741252</v>
      </c>
      <c r="I63" s="34"/>
    </row>
    <row r="64" spans="1:9" s="1" customFormat="1" ht="12.75">
      <c r="A64" s="35"/>
      <c r="B64" s="34"/>
      <c r="C64" s="35"/>
      <c r="D64" s="34"/>
      <c r="E64" s="34"/>
      <c r="F64" s="34"/>
      <c r="G64" s="34"/>
      <c r="H64" s="34"/>
      <c r="I64" s="34"/>
    </row>
    <row r="65" spans="1:9" s="1" customFormat="1" ht="12.75">
      <c r="A65" s="35"/>
      <c r="B65" s="34"/>
      <c r="C65" s="35"/>
      <c r="D65" s="34"/>
      <c r="E65" s="34"/>
      <c r="F65" s="34"/>
      <c r="G65" s="34"/>
      <c r="H65" s="34"/>
      <c r="I65" s="34"/>
    </row>
    <row r="66" spans="1:9" s="1" customFormat="1" ht="15">
      <c r="A66" s="35"/>
      <c r="B66" s="36" t="s">
        <v>93</v>
      </c>
      <c r="C66" s="37"/>
      <c r="D66" s="34"/>
      <c r="E66" s="34"/>
      <c r="F66" s="34">
        <v>1000.1</v>
      </c>
      <c r="G66" s="34"/>
      <c r="H66" s="34"/>
      <c r="I66" s="34"/>
    </row>
    <row r="67" spans="1:9" s="1" customFormat="1" ht="15">
      <c r="A67" s="35"/>
      <c r="B67" s="36"/>
      <c r="C67" s="37"/>
      <c r="D67" s="34"/>
      <c r="E67" s="34"/>
      <c r="F67" s="34"/>
      <c r="G67" s="34"/>
      <c r="H67" s="34"/>
      <c r="I67" s="34"/>
    </row>
    <row r="68" spans="1:9" s="1" customFormat="1" ht="15">
      <c r="A68" s="35"/>
      <c r="B68" s="36" t="s">
        <v>84</v>
      </c>
      <c r="C68" s="37"/>
      <c r="D68" s="34"/>
      <c r="E68" s="34"/>
      <c r="F68" s="34"/>
      <c r="G68" s="34"/>
      <c r="H68" s="34"/>
      <c r="I68" s="34"/>
    </row>
    <row r="69" spans="1:9" s="1" customFormat="1" ht="15">
      <c r="A69" s="35"/>
      <c r="B69" s="36" t="s">
        <v>85</v>
      </c>
      <c r="C69" s="37"/>
      <c r="D69" s="34"/>
      <c r="E69" s="34"/>
      <c r="F69" s="34"/>
      <c r="G69" s="34"/>
      <c r="H69" s="34"/>
      <c r="I69" s="34"/>
    </row>
    <row r="70" spans="1:9" s="1" customFormat="1" ht="15">
      <c r="A70" s="35"/>
      <c r="B70" s="36"/>
      <c r="C70" s="37"/>
      <c r="D70" s="34"/>
      <c r="E70" s="34"/>
      <c r="F70" s="34"/>
      <c r="G70" s="34"/>
      <c r="H70" s="34"/>
      <c r="I70" s="34"/>
    </row>
    <row r="71" spans="1:9" s="1" customFormat="1" ht="15">
      <c r="A71" s="35"/>
      <c r="B71" s="36" t="s">
        <v>86</v>
      </c>
      <c r="C71" s="37"/>
      <c r="D71" s="34"/>
      <c r="E71" s="34"/>
      <c r="F71" s="34"/>
      <c r="G71" s="34"/>
      <c r="H71" s="34"/>
      <c r="I71" s="34"/>
    </row>
    <row r="72" spans="1:9" s="1" customFormat="1" ht="15">
      <c r="A72" s="35"/>
      <c r="B72" s="36" t="s">
        <v>87</v>
      </c>
      <c r="C72" s="37"/>
      <c r="D72" s="34"/>
      <c r="E72" s="34"/>
      <c r="F72" s="34"/>
      <c r="G72" s="34"/>
      <c r="H72" s="34"/>
      <c r="I72" s="34"/>
    </row>
    <row r="73" spans="1:9" s="1" customFormat="1" ht="15">
      <c r="A73" s="35"/>
      <c r="B73" s="36"/>
      <c r="C73" s="37"/>
      <c r="D73" s="34"/>
      <c r="E73" s="34"/>
      <c r="F73" s="34"/>
      <c r="G73" s="34"/>
      <c r="H73" s="34"/>
      <c r="I73" s="34"/>
    </row>
    <row r="74" spans="1:9" s="1" customFormat="1" ht="15">
      <c r="A74" s="35"/>
      <c r="B74" s="36" t="s">
        <v>88</v>
      </c>
      <c r="C74" s="37"/>
      <c r="D74" s="34"/>
      <c r="E74" s="34"/>
      <c r="F74" s="34"/>
      <c r="G74" s="34"/>
      <c r="H74" s="34"/>
      <c r="I74" s="34"/>
    </row>
    <row r="75" spans="1:9" s="1" customFormat="1" ht="15">
      <c r="A75" s="35"/>
      <c r="B75" s="36" t="s">
        <v>89</v>
      </c>
      <c r="C75" s="37"/>
      <c r="D75" s="34"/>
      <c r="E75" s="34"/>
      <c r="F75" s="34"/>
      <c r="G75" s="34"/>
      <c r="H75" s="34"/>
      <c r="I75" s="34"/>
    </row>
    <row r="76" spans="1:9" s="1" customFormat="1" ht="15">
      <c r="A76" s="35"/>
      <c r="B76" s="36"/>
      <c r="C76" s="37"/>
      <c r="D76" s="34"/>
      <c r="E76" s="34"/>
      <c r="F76" s="34"/>
      <c r="G76" s="34"/>
      <c r="H76" s="34"/>
      <c r="I76" s="34"/>
    </row>
    <row r="77" spans="1:9" s="1" customFormat="1" ht="15">
      <c r="A77" s="35"/>
      <c r="B77" s="36" t="s">
        <v>90</v>
      </c>
      <c r="C77" s="37"/>
      <c r="D77" s="34"/>
      <c r="E77" s="34"/>
      <c r="F77" s="34"/>
      <c r="G77" s="34"/>
      <c r="H77" s="34"/>
      <c r="I77" s="34"/>
    </row>
    <row r="78" spans="1:9" s="1" customFormat="1" ht="15">
      <c r="A78" s="35"/>
      <c r="B78" s="36" t="s">
        <v>91</v>
      </c>
      <c r="C78" s="37"/>
      <c r="D78" s="34"/>
      <c r="E78" s="34"/>
      <c r="F78" s="34"/>
      <c r="G78" s="34"/>
      <c r="H78" s="34"/>
      <c r="I78" s="34"/>
    </row>
    <row r="79" spans="1:9" s="1" customFormat="1" ht="12.75">
      <c r="A79" s="35"/>
      <c r="B79" s="34"/>
      <c r="C79" s="35"/>
      <c r="D79" s="34"/>
      <c r="E79" s="34"/>
      <c r="F79" s="34"/>
      <c r="G79" s="34"/>
      <c r="H79" s="34"/>
      <c r="I79" s="34"/>
    </row>
    <row r="80" spans="1:9" s="1" customFormat="1" ht="12.75">
      <c r="A80" s="35"/>
      <c r="B80" s="34"/>
      <c r="C80" s="35"/>
      <c r="D80" s="34"/>
      <c r="E80" s="34"/>
      <c r="F80" s="34"/>
      <c r="G80" s="34"/>
      <c r="H80" s="34"/>
      <c r="I80" s="34"/>
    </row>
    <row r="81" spans="1:9" s="1" customFormat="1" ht="15">
      <c r="A81" s="35"/>
      <c r="B81" s="36" t="s">
        <v>92</v>
      </c>
      <c r="C81" s="37"/>
      <c r="D81" s="34"/>
      <c r="E81" s="34"/>
      <c r="F81" s="88">
        <f>F66+F27-F62</f>
        <v>841.6</v>
      </c>
      <c r="G81" s="34"/>
      <c r="H81" s="88"/>
      <c r="I81" s="34"/>
    </row>
    <row r="82" spans="1:9" s="1" customFormat="1" ht="12.75">
      <c r="A82" s="35"/>
      <c r="B82" s="34"/>
      <c r="C82" s="35"/>
      <c r="D82" s="34"/>
      <c r="E82" s="34"/>
      <c r="F82" s="34"/>
      <c r="G82" s="34"/>
      <c r="H82" s="34"/>
      <c r="I82" s="34"/>
    </row>
    <row r="83" spans="1:9" s="1" customFormat="1" ht="12.75">
      <c r="A83" s="35"/>
      <c r="B83" s="34"/>
      <c r="C83" s="35"/>
      <c r="D83" s="34"/>
      <c r="E83" s="34"/>
      <c r="F83" s="34"/>
      <c r="G83" s="34"/>
      <c r="H83" s="34"/>
      <c r="I83" s="34"/>
    </row>
    <row r="84" spans="1:9" s="1" customFormat="1" ht="15">
      <c r="A84" s="35"/>
      <c r="B84" s="36" t="s">
        <v>94</v>
      </c>
      <c r="C84" s="37"/>
      <c r="D84" s="34"/>
      <c r="E84" s="34"/>
      <c r="F84" s="34"/>
      <c r="G84" s="34"/>
      <c r="H84" s="34"/>
      <c r="I84" s="34"/>
    </row>
    <row r="85" spans="1:9" s="1" customFormat="1" ht="15">
      <c r="A85" s="35"/>
      <c r="B85" s="36" t="s">
        <v>95</v>
      </c>
      <c r="C85" s="37"/>
      <c r="D85" s="34"/>
      <c r="E85" s="34"/>
      <c r="F85" s="34"/>
      <c r="G85" s="34"/>
      <c r="H85" s="34"/>
      <c r="I85" s="34"/>
    </row>
    <row r="86" spans="1:9" s="1" customFormat="1" ht="15">
      <c r="A86" s="35"/>
      <c r="B86" s="36" t="s">
        <v>96</v>
      </c>
      <c r="C86" s="37"/>
      <c r="D86" s="34"/>
      <c r="E86" s="34"/>
      <c r="F86" s="34"/>
      <c r="G86" s="34"/>
      <c r="H86" s="34"/>
      <c r="I86" s="34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37">
      <selection activeCell="B53" sqref="B53"/>
    </sheetView>
  </sheetViews>
  <sheetFormatPr defaultColWidth="9.140625" defaultRowHeight="12.75"/>
  <cols>
    <col min="1" max="1" width="7.28125" style="34" customWidth="1"/>
    <col min="2" max="2" width="34.57421875" style="34" customWidth="1"/>
    <col min="3" max="3" width="11.57421875" style="35" hidden="1" customWidth="1"/>
    <col min="4" max="5" width="12.7109375" style="34" customWidth="1"/>
    <col min="6" max="7" width="11.421875" style="34" customWidth="1"/>
    <col min="8" max="8" width="10.7109375" style="34" customWidth="1"/>
    <col min="9" max="9" width="9.140625" style="34" customWidth="1"/>
    <col min="10" max="16384" width="9.140625" style="1" customWidth="1"/>
  </cols>
  <sheetData>
    <row r="1" spans="1:9" s="5" customFormat="1" ht="60" customHeight="1">
      <c r="A1" s="156" t="s">
        <v>424</v>
      </c>
      <c r="B1" s="156"/>
      <c r="C1" s="156"/>
      <c r="D1" s="156"/>
      <c r="E1" s="156"/>
      <c r="F1" s="156"/>
      <c r="G1" s="156"/>
      <c r="H1" s="156"/>
      <c r="I1" s="137"/>
    </row>
    <row r="2" spans="1:8" ht="12.75" customHeight="1">
      <c r="A2" s="38"/>
      <c r="B2" s="168" t="s">
        <v>2</v>
      </c>
      <c r="C2" s="39"/>
      <c r="D2" s="160" t="s">
        <v>3</v>
      </c>
      <c r="E2" s="158" t="s">
        <v>323</v>
      </c>
      <c r="F2" s="160" t="s">
        <v>4</v>
      </c>
      <c r="G2" s="187" t="s">
        <v>148</v>
      </c>
      <c r="H2" s="158" t="s">
        <v>324</v>
      </c>
    </row>
    <row r="3" spans="1:8" ht="28.5" customHeight="1">
      <c r="A3" s="146"/>
      <c r="B3" s="168"/>
      <c r="C3" s="39"/>
      <c r="D3" s="160"/>
      <c r="E3" s="159"/>
      <c r="F3" s="160"/>
      <c r="G3" s="188"/>
      <c r="H3" s="159"/>
    </row>
    <row r="4" spans="1:8" ht="15">
      <c r="A4" s="146"/>
      <c r="B4" s="143" t="s">
        <v>82</v>
      </c>
      <c r="C4" s="149"/>
      <c r="D4" s="144">
        <f>D5+D6+D7+D8+D9+D10+D11+D12+D13+D14+D15+D16+D17+D18+D19</f>
        <v>2035.1</v>
      </c>
      <c r="E4" s="144">
        <f>E5+E6+E7+E8+E9+E10+E11+E12+E13+E14+E15+E16+E17+E18+E19</f>
        <v>144</v>
      </c>
      <c r="F4" s="144">
        <f>F5+F6+F7+F8+F9+F10+F11+F12+F13+F14+F15+F16+F17+F18+F19</f>
        <v>228.3</v>
      </c>
      <c r="G4" s="33">
        <f>F4/D4</f>
        <v>0.11218121959608865</v>
      </c>
      <c r="H4" s="33">
        <f>F4/E4</f>
        <v>1.5854166666666667</v>
      </c>
    </row>
    <row r="5" spans="1:8" ht="15">
      <c r="A5" s="146"/>
      <c r="B5" s="142" t="s">
        <v>6</v>
      </c>
      <c r="C5" s="150"/>
      <c r="D5" s="30">
        <v>75</v>
      </c>
      <c r="E5" s="30">
        <v>10</v>
      </c>
      <c r="F5" s="30">
        <v>2</v>
      </c>
      <c r="G5" s="33">
        <f aca="true" t="shared" si="0" ref="G5:G27">F5/D5</f>
        <v>0.02666666666666667</v>
      </c>
      <c r="H5" s="33">
        <f aca="true" t="shared" si="1" ref="H5:H27">F5/E5</f>
        <v>0.2</v>
      </c>
    </row>
    <row r="6" spans="1:8" ht="15" hidden="1">
      <c r="A6" s="146"/>
      <c r="B6" s="142" t="s">
        <v>265</v>
      </c>
      <c r="C6" s="150"/>
      <c r="D6" s="30">
        <v>0</v>
      </c>
      <c r="E6" s="30">
        <v>0</v>
      </c>
      <c r="F6" s="30">
        <v>0</v>
      </c>
      <c r="G6" s="33" t="e">
        <f t="shared" si="0"/>
        <v>#DIV/0!</v>
      </c>
      <c r="H6" s="33" t="e">
        <f t="shared" si="1"/>
        <v>#DIV/0!</v>
      </c>
    </row>
    <row r="7" spans="1:8" ht="15">
      <c r="A7" s="146"/>
      <c r="B7" s="142" t="s">
        <v>8</v>
      </c>
      <c r="C7" s="150"/>
      <c r="D7" s="30">
        <v>180</v>
      </c>
      <c r="E7" s="30">
        <v>2</v>
      </c>
      <c r="F7" s="30">
        <v>48.5</v>
      </c>
      <c r="G7" s="33">
        <f t="shared" si="0"/>
        <v>0.26944444444444443</v>
      </c>
      <c r="H7" s="33">
        <f t="shared" si="1"/>
        <v>24.25</v>
      </c>
    </row>
    <row r="8" spans="1:8" ht="15">
      <c r="A8" s="146"/>
      <c r="B8" s="142" t="s">
        <v>9</v>
      </c>
      <c r="C8" s="150"/>
      <c r="D8" s="30">
        <v>260</v>
      </c>
      <c r="E8" s="30">
        <v>20</v>
      </c>
      <c r="F8" s="30">
        <v>14</v>
      </c>
      <c r="G8" s="33">
        <f t="shared" si="0"/>
        <v>0.05384615384615385</v>
      </c>
      <c r="H8" s="33">
        <f t="shared" si="1"/>
        <v>0.7</v>
      </c>
    </row>
    <row r="9" spans="1:8" ht="15">
      <c r="A9" s="146"/>
      <c r="B9" s="142" t="s">
        <v>10</v>
      </c>
      <c r="C9" s="150"/>
      <c r="D9" s="30">
        <v>1510</v>
      </c>
      <c r="E9" s="30">
        <v>110</v>
      </c>
      <c r="F9" s="30">
        <v>163.4</v>
      </c>
      <c r="G9" s="33">
        <f t="shared" si="0"/>
        <v>0.10821192052980133</v>
      </c>
      <c r="H9" s="33">
        <f t="shared" si="1"/>
        <v>1.4854545454545456</v>
      </c>
    </row>
    <row r="10" spans="1:8" ht="15">
      <c r="A10" s="146"/>
      <c r="B10" s="142" t="s">
        <v>107</v>
      </c>
      <c r="C10" s="150"/>
      <c r="D10" s="30">
        <v>10.1</v>
      </c>
      <c r="E10" s="30">
        <v>2</v>
      </c>
      <c r="F10" s="30">
        <v>0.4</v>
      </c>
      <c r="G10" s="33">
        <f t="shared" si="0"/>
        <v>0.039603960396039604</v>
      </c>
      <c r="H10" s="33">
        <f t="shared" si="1"/>
        <v>0.2</v>
      </c>
    </row>
    <row r="11" spans="1:8" ht="15">
      <c r="A11" s="146"/>
      <c r="B11" s="142" t="s">
        <v>11</v>
      </c>
      <c r="C11" s="150"/>
      <c r="D11" s="30">
        <v>0</v>
      </c>
      <c r="E11" s="30">
        <v>0</v>
      </c>
      <c r="F11" s="30">
        <v>0</v>
      </c>
      <c r="G11" s="33">
        <v>0</v>
      </c>
      <c r="H11" s="33">
        <v>0</v>
      </c>
    </row>
    <row r="12" spans="1:8" ht="15">
      <c r="A12" s="146"/>
      <c r="B12" s="142" t="s">
        <v>12</v>
      </c>
      <c r="C12" s="150"/>
      <c r="D12" s="30">
        <v>0</v>
      </c>
      <c r="E12" s="30">
        <v>0</v>
      </c>
      <c r="F12" s="30">
        <v>0</v>
      </c>
      <c r="G12" s="33">
        <v>0</v>
      </c>
      <c r="H12" s="33">
        <v>0</v>
      </c>
    </row>
    <row r="13" spans="1:8" ht="15">
      <c r="A13" s="146"/>
      <c r="B13" s="142" t="s">
        <v>13</v>
      </c>
      <c r="C13" s="150"/>
      <c r="D13" s="30">
        <v>0</v>
      </c>
      <c r="E13" s="30">
        <v>0</v>
      </c>
      <c r="F13" s="30">
        <v>0</v>
      </c>
      <c r="G13" s="33">
        <v>0</v>
      </c>
      <c r="H13" s="33">
        <v>0</v>
      </c>
    </row>
    <row r="14" spans="1:8" ht="15">
      <c r="A14" s="146"/>
      <c r="B14" s="142" t="s">
        <v>15</v>
      </c>
      <c r="C14" s="150"/>
      <c r="D14" s="30">
        <v>0</v>
      </c>
      <c r="E14" s="30">
        <v>0</v>
      </c>
      <c r="F14" s="30">
        <v>0</v>
      </c>
      <c r="G14" s="33">
        <v>0</v>
      </c>
      <c r="H14" s="33">
        <v>0</v>
      </c>
    </row>
    <row r="15" spans="1:8" ht="15">
      <c r="A15" s="146"/>
      <c r="B15" s="142" t="s">
        <v>16</v>
      </c>
      <c r="C15" s="150"/>
      <c r="D15" s="30">
        <v>0</v>
      </c>
      <c r="E15" s="30">
        <v>0</v>
      </c>
      <c r="F15" s="30">
        <v>0</v>
      </c>
      <c r="G15" s="33">
        <v>0</v>
      </c>
      <c r="H15" s="33">
        <v>0</v>
      </c>
    </row>
    <row r="16" spans="1:8" ht="25.5">
      <c r="A16" s="146"/>
      <c r="B16" s="142" t="s">
        <v>17</v>
      </c>
      <c r="C16" s="150"/>
      <c r="D16" s="30">
        <v>0</v>
      </c>
      <c r="E16" s="30">
        <v>0</v>
      </c>
      <c r="F16" s="30">
        <v>0</v>
      </c>
      <c r="G16" s="33">
        <v>0</v>
      </c>
      <c r="H16" s="33">
        <v>0</v>
      </c>
    </row>
    <row r="17" spans="1:8" ht="15">
      <c r="A17" s="146"/>
      <c r="B17" s="142" t="s">
        <v>310</v>
      </c>
      <c r="C17" s="150"/>
      <c r="D17" s="30">
        <v>0</v>
      </c>
      <c r="E17" s="30">
        <v>0</v>
      </c>
      <c r="F17" s="30">
        <v>0</v>
      </c>
      <c r="G17" s="33">
        <v>0</v>
      </c>
      <c r="H17" s="33">
        <v>0</v>
      </c>
    </row>
    <row r="18" spans="1:8" ht="15">
      <c r="A18" s="146"/>
      <c r="B18" s="142" t="s">
        <v>120</v>
      </c>
      <c r="C18" s="150"/>
      <c r="D18" s="30">
        <v>0</v>
      </c>
      <c r="E18" s="30">
        <v>0</v>
      </c>
      <c r="F18" s="30">
        <v>0</v>
      </c>
      <c r="G18" s="33">
        <v>0</v>
      </c>
      <c r="H18" s="33">
        <v>0</v>
      </c>
    </row>
    <row r="19" spans="1:8" ht="15">
      <c r="A19" s="146"/>
      <c r="B19" s="142" t="s">
        <v>22</v>
      </c>
      <c r="C19" s="150"/>
      <c r="D19" s="30">
        <v>0</v>
      </c>
      <c r="E19" s="30">
        <v>0</v>
      </c>
      <c r="F19" s="30">
        <v>0</v>
      </c>
      <c r="G19" s="33">
        <v>0</v>
      </c>
      <c r="H19" s="33">
        <v>0</v>
      </c>
    </row>
    <row r="20" spans="1:8" ht="25.5">
      <c r="A20" s="146"/>
      <c r="B20" s="43" t="s">
        <v>81</v>
      </c>
      <c r="C20" s="48"/>
      <c r="D20" s="30">
        <f>D21+D22+D23+D25+D24</f>
        <v>772.1</v>
      </c>
      <c r="E20" s="30">
        <f>E21+E22+E23+E25+E24</f>
        <v>193.8</v>
      </c>
      <c r="F20" s="30">
        <f>F21+F22+F23+F25+F24</f>
        <v>0</v>
      </c>
      <c r="G20" s="33">
        <f t="shared" si="0"/>
        <v>0</v>
      </c>
      <c r="H20" s="33">
        <f t="shared" si="1"/>
        <v>0</v>
      </c>
    </row>
    <row r="21" spans="1:8" ht="15">
      <c r="A21" s="146"/>
      <c r="B21" s="142" t="s">
        <v>24</v>
      </c>
      <c r="C21" s="150"/>
      <c r="D21" s="30">
        <v>612.1</v>
      </c>
      <c r="E21" s="30">
        <v>152.8</v>
      </c>
      <c r="F21" s="30">
        <v>0</v>
      </c>
      <c r="G21" s="33">
        <f t="shared" si="0"/>
        <v>0</v>
      </c>
      <c r="H21" s="33">
        <f t="shared" si="1"/>
        <v>0</v>
      </c>
    </row>
    <row r="22" spans="1:8" ht="15">
      <c r="A22" s="146"/>
      <c r="B22" s="142" t="s">
        <v>102</v>
      </c>
      <c r="C22" s="150"/>
      <c r="D22" s="30">
        <v>160</v>
      </c>
      <c r="E22" s="30">
        <v>41</v>
      </c>
      <c r="F22" s="30">
        <v>0</v>
      </c>
      <c r="G22" s="33">
        <f t="shared" si="0"/>
        <v>0</v>
      </c>
      <c r="H22" s="33">
        <f t="shared" si="1"/>
        <v>0</v>
      </c>
    </row>
    <row r="23" spans="1:8" ht="15">
      <c r="A23" s="146"/>
      <c r="B23" s="142" t="s">
        <v>67</v>
      </c>
      <c r="C23" s="150"/>
      <c r="D23" s="30">
        <v>0</v>
      </c>
      <c r="E23" s="30">
        <v>0</v>
      </c>
      <c r="F23" s="30">
        <v>0</v>
      </c>
      <c r="G23" s="33">
        <v>0</v>
      </c>
      <c r="H23" s="33">
        <v>0</v>
      </c>
    </row>
    <row r="24" spans="1:8" ht="32.25" customHeight="1" thickBot="1">
      <c r="A24" s="146"/>
      <c r="B24" s="76" t="s">
        <v>156</v>
      </c>
      <c r="C24" s="77"/>
      <c r="D24" s="30">
        <v>0</v>
      </c>
      <c r="E24" s="30">
        <v>0</v>
      </c>
      <c r="F24" s="30">
        <v>0</v>
      </c>
      <c r="G24" s="33">
        <v>0</v>
      </c>
      <c r="H24" s="33">
        <v>0</v>
      </c>
    </row>
    <row r="25" spans="1:8" ht="25.5">
      <c r="A25" s="146"/>
      <c r="B25" s="142" t="s">
        <v>27</v>
      </c>
      <c r="C25" s="150"/>
      <c r="D25" s="30">
        <v>0</v>
      </c>
      <c r="E25" s="30">
        <v>0</v>
      </c>
      <c r="F25" s="30">
        <v>0</v>
      </c>
      <c r="G25" s="33">
        <v>0</v>
      </c>
      <c r="H25" s="33">
        <v>0</v>
      </c>
    </row>
    <row r="26" spans="1:8" ht="18.75">
      <c r="A26" s="146"/>
      <c r="B26" s="45" t="s">
        <v>28</v>
      </c>
      <c r="C26" s="78"/>
      <c r="D26" s="144">
        <f>D4+D20</f>
        <v>2807.2</v>
      </c>
      <c r="E26" s="144">
        <f>E4+E20</f>
        <v>337.8</v>
      </c>
      <c r="F26" s="144">
        <f>F4+F20</f>
        <v>228.3</v>
      </c>
      <c r="G26" s="33">
        <f t="shared" si="0"/>
        <v>0.08132658877172985</v>
      </c>
      <c r="H26" s="33">
        <f t="shared" si="1"/>
        <v>0.6758436944937833</v>
      </c>
    </row>
    <row r="27" spans="1:8" ht="15">
      <c r="A27" s="146"/>
      <c r="B27" s="142" t="s">
        <v>108</v>
      </c>
      <c r="C27" s="150"/>
      <c r="D27" s="30">
        <f>D4</f>
        <v>2035.1</v>
      </c>
      <c r="E27" s="30">
        <f>E4</f>
        <v>144</v>
      </c>
      <c r="F27" s="30">
        <f>F4</f>
        <v>228.3</v>
      </c>
      <c r="G27" s="33">
        <f t="shared" si="0"/>
        <v>0.11218121959608865</v>
      </c>
      <c r="H27" s="33">
        <f t="shared" si="1"/>
        <v>1.5854166666666667</v>
      </c>
    </row>
    <row r="28" spans="1:8" ht="12.75">
      <c r="A28" s="162"/>
      <c r="B28" s="178"/>
      <c r="C28" s="178"/>
      <c r="D28" s="178"/>
      <c r="E28" s="178"/>
      <c r="F28" s="178"/>
      <c r="G28" s="178"/>
      <c r="H28" s="179"/>
    </row>
    <row r="29" spans="1:8" ht="17.25" customHeight="1">
      <c r="A29" s="157" t="s">
        <v>160</v>
      </c>
      <c r="B29" s="168" t="s">
        <v>29</v>
      </c>
      <c r="C29" s="169" t="s">
        <v>195</v>
      </c>
      <c r="D29" s="161" t="s">
        <v>3</v>
      </c>
      <c r="E29" s="158" t="s">
        <v>323</v>
      </c>
      <c r="F29" s="196" t="s">
        <v>4</v>
      </c>
      <c r="G29" s="187" t="s">
        <v>148</v>
      </c>
      <c r="H29" s="158" t="s">
        <v>324</v>
      </c>
    </row>
    <row r="30" spans="1:8" ht="15" customHeight="1">
      <c r="A30" s="157"/>
      <c r="B30" s="168"/>
      <c r="C30" s="170"/>
      <c r="D30" s="161"/>
      <c r="E30" s="159"/>
      <c r="F30" s="197"/>
      <c r="G30" s="188"/>
      <c r="H30" s="159"/>
    </row>
    <row r="31" spans="1:8" ht="25.5">
      <c r="A31" s="48" t="s">
        <v>69</v>
      </c>
      <c r="B31" s="43" t="s">
        <v>30</v>
      </c>
      <c r="C31" s="48"/>
      <c r="D31" s="79">
        <f>D32+D33+D34</f>
        <v>1954.9</v>
      </c>
      <c r="E31" s="79">
        <f>E32+E33+E34</f>
        <v>490.1</v>
      </c>
      <c r="F31" s="79">
        <f>F32+F33+F34</f>
        <v>138.4</v>
      </c>
      <c r="G31" s="80">
        <f>F31/D31</f>
        <v>0.07079646017699115</v>
      </c>
      <c r="H31" s="80">
        <f>F31/E31</f>
        <v>0.28239134870434607</v>
      </c>
    </row>
    <row r="32" spans="1:8" ht="63.75" customHeight="1">
      <c r="A32" s="150" t="s">
        <v>72</v>
      </c>
      <c r="B32" s="142" t="s">
        <v>164</v>
      </c>
      <c r="C32" s="150" t="s">
        <v>72</v>
      </c>
      <c r="D32" s="30">
        <v>1940.5</v>
      </c>
      <c r="E32" s="30">
        <v>486.5</v>
      </c>
      <c r="F32" s="30">
        <v>138.4</v>
      </c>
      <c r="G32" s="80">
        <f aca="true" t="shared" si="2" ref="G32:G61">F32/D32</f>
        <v>0.07132182427209482</v>
      </c>
      <c r="H32" s="80">
        <f aca="true" t="shared" si="3" ref="H32:H61">F32/E32</f>
        <v>0.28448098663926</v>
      </c>
    </row>
    <row r="33" spans="1:8" ht="12.75">
      <c r="A33" s="150" t="s">
        <v>74</v>
      </c>
      <c r="B33" s="142" t="s">
        <v>35</v>
      </c>
      <c r="C33" s="150" t="s">
        <v>74</v>
      </c>
      <c r="D33" s="30">
        <v>10</v>
      </c>
      <c r="E33" s="30">
        <v>2.5</v>
      </c>
      <c r="F33" s="30">
        <v>0</v>
      </c>
      <c r="G33" s="80">
        <f t="shared" si="2"/>
        <v>0</v>
      </c>
      <c r="H33" s="80">
        <f t="shared" si="3"/>
        <v>0</v>
      </c>
    </row>
    <row r="34" spans="1:8" ht="12.75">
      <c r="A34" s="150" t="s">
        <v>130</v>
      </c>
      <c r="B34" s="142" t="s">
        <v>127</v>
      </c>
      <c r="C34" s="150"/>
      <c r="D34" s="30">
        <f>D35+D36</f>
        <v>4.4</v>
      </c>
      <c r="E34" s="30">
        <f>E35+E36</f>
        <v>1.1</v>
      </c>
      <c r="F34" s="30">
        <v>0</v>
      </c>
      <c r="G34" s="80">
        <f t="shared" si="2"/>
        <v>0</v>
      </c>
      <c r="H34" s="80">
        <f t="shared" si="3"/>
        <v>0</v>
      </c>
    </row>
    <row r="35" spans="1:9" s="16" customFormat="1" ht="25.5">
      <c r="A35" s="81"/>
      <c r="B35" s="56" t="s">
        <v>116</v>
      </c>
      <c r="C35" s="81" t="s">
        <v>213</v>
      </c>
      <c r="D35" s="82">
        <v>4.4</v>
      </c>
      <c r="E35" s="82">
        <v>1.1</v>
      </c>
      <c r="F35" s="82">
        <v>0</v>
      </c>
      <c r="G35" s="80">
        <f t="shared" si="2"/>
        <v>0</v>
      </c>
      <c r="H35" s="80">
        <f t="shared" si="3"/>
        <v>0</v>
      </c>
      <c r="I35" s="135"/>
    </row>
    <row r="36" spans="1:9" s="16" customFormat="1" ht="21" customHeight="1" hidden="1">
      <c r="A36" s="81"/>
      <c r="B36" s="56" t="s">
        <v>204</v>
      </c>
      <c r="C36" s="81" t="s">
        <v>190</v>
      </c>
      <c r="D36" s="82">
        <v>0</v>
      </c>
      <c r="E36" s="82">
        <v>0</v>
      </c>
      <c r="F36" s="82">
        <v>0</v>
      </c>
      <c r="G36" s="80" t="e">
        <f t="shared" si="2"/>
        <v>#DIV/0!</v>
      </c>
      <c r="H36" s="80" t="e">
        <f t="shared" si="3"/>
        <v>#DIV/0!</v>
      </c>
      <c r="I36" s="135"/>
    </row>
    <row r="37" spans="1:8" ht="25.5" customHeight="1">
      <c r="A37" s="48" t="s">
        <v>111</v>
      </c>
      <c r="B37" s="43" t="s">
        <v>104</v>
      </c>
      <c r="C37" s="48"/>
      <c r="D37" s="79">
        <f>D38</f>
        <v>160</v>
      </c>
      <c r="E37" s="79">
        <f>E38</f>
        <v>41</v>
      </c>
      <c r="F37" s="79">
        <f>F38</f>
        <v>0</v>
      </c>
      <c r="G37" s="80">
        <f t="shared" si="2"/>
        <v>0</v>
      </c>
      <c r="H37" s="80">
        <f t="shared" si="3"/>
        <v>0</v>
      </c>
    </row>
    <row r="38" spans="1:8" ht="38.25">
      <c r="A38" s="150" t="s">
        <v>112</v>
      </c>
      <c r="B38" s="142" t="s">
        <v>170</v>
      </c>
      <c r="C38" s="150" t="s">
        <v>240</v>
      </c>
      <c r="D38" s="30">
        <v>160</v>
      </c>
      <c r="E38" s="30">
        <v>41</v>
      </c>
      <c r="F38" s="30">
        <v>0</v>
      </c>
      <c r="G38" s="80">
        <f t="shared" si="2"/>
        <v>0</v>
      </c>
      <c r="H38" s="80">
        <f t="shared" si="3"/>
        <v>0</v>
      </c>
    </row>
    <row r="39" spans="1:8" ht="25.5" hidden="1">
      <c r="A39" s="48" t="s">
        <v>75</v>
      </c>
      <c r="B39" s="43" t="s">
        <v>38</v>
      </c>
      <c r="C39" s="48"/>
      <c r="D39" s="79">
        <f aca="true" t="shared" si="4" ref="D39:F40">D40</f>
        <v>0</v>
      </c>
      <c r="E39" s="79">
        <f t="shared" si="4"/>
        <v>0</v>
      </c>
      <c r="F39" s="79">
        <f t="shared" si="4"/>
        <v>0</v>
      </c>
      <c r="G39" s="80" t="e">
        <f t="shared" si="2"/>
        <v>#DIV/0!</v>
      </c>
      <c r="H39" s="80" t="e">
        <f t="shared" si="3"/>
        <v>#DIV/0!</v>
      </c>
    </row>
    <row r="40" spans="1:8" ht="12.75" hidden="1">
      <c r="A40" s="150" t="s">
        <v>113</v>
      </c>
      <c r="B40" s="142" t="s">
        <v>106</v>
      </c>
      <c r="C40" s="150"/>
      <c r="D40" s="30">
        <f t="shared" si="4"/>
        <v>0</v>
      </c>
      <c r="E40" s="30">
        <f t="shared" si="4"/>
        <v>0</v>
      </c>
      <c r="F40" s="30">
        <f t="shared" si="4"/>
        <v>0</v>
      </c>
      <c r="G40" s="80" t="e">
        <f t="shared" si="2"/>
        <v>#DIV/0!</v>
      </c>
      <c r="H40" s="80" t="e">
        <f t="shared" si="3"/>
        <v>#DIV/0!</v>
      </c>
    </row>
    <row r="41" spans="1:9" s="16" customFormat="1" ht="38.25" hidden="1">
      <c r="A41" s="81"/>
      <c r="B41" s="56" t="s">
        <v>115</v>
      </c>
      <c r="C41" s="81" t="s">
        <v>205</v>
      </c>
      <c r="D41" s="82">
        <v>0</v>
      </c>
      <c r="E41" s="82">
        <v>0</v>
      </c>
      <c r="F41" s="82">
        <v>0</v>
      </c>
      <c r="G41" s="80" t="e">
        <f t="shared" si="2"/>
        <v>#DIV/0!</v>
      </c>
      <c r="H41" s="80" t="e">
        <f t="shared" si="3"/>
        <v>#DIV/0!</v>
      </c>
      <c r="I41" s="135"/>
    </row>
    <row r="42" spans="1:9" s="16" customFormat="1" ht="12.75" hidden="1">
      <c r="A42" s="48" t="s">
        <v>76</v>
      </c>
      <c r="B42" s="43" t="s">
        <v>40</v>
      </c>
      <c r="C42" s="48"/>
      <c r="D42" s="79">
        <f aca="true" t="shared" si="5" ref="D42:F43">D43</f>
        <v>0</v>
      </c>
      <c r="E42" s="79">
        <f t="shared" si="5"/>
        <v>0</v>
      </c>
      <c r="F42" s="79">
        <f t="shared" si="5"/>
        <v>0</v>
      </c>
      <c r="G42" s="80" t="e">
        <f t="shared" si="2"/>
        <v>#DIV/0!</v>
      </c>
      <c r="H42" s="80" t="e">
        <f t="shared" si="3"/>
        <v>#DIV/0!</v>
      </c>
      <c r="I42" s="135"/>
    </row>
    <row r="43" spans="1:9" s="16" customFormat="1" ht="31.5" customHeight="1" hidden="1">
      <c r="A43" s="147" t="s">
        <v>77</v>
      </c>
      <c r="B43" s="64" t="s">
        <v>125</v>
      </c>
      <c r="C43" s="150"/>
      <c r="D43" s="30">
        <f t="shared" si="5"/>
        <v>0</v>
      </c>
      <c r="E43" s="30">
        <f t="shared" si="5"/>
        <v>0</v>
      </c>
      <c r="F43" s="30">
        <f t="shared" si="5"/>
        <v>0</v>
      </c>
      <c r="G43" s="80" t="e">
        <f t="shared" si="2"/>
        <v>#DIV/0!</v>
      </c>
      <c r="H43" s="80" t="e">
        <f t="shared" si="3"/>
        <v>#DIV/0!</v>
      </c>
      <c r="I43" s="135"/>
    </row>
    <row r="44" spans="1:9" s="16" customFormat="1" ht="33" customHeight="1" hidden="1">
      <c r="A44" s="81"/>
      <c r="B44" s="59" t="s">
        <v>125</v>
      </c>
      <c r="C44" s="81" t="s">
        <v>252</v>
      </c>
      <c r="D44" s="82">
        <f>0</f>
        <v>0</v>
      </c>
      <c r="E44" s="82">
        <f>0</f>
        <v>0</v>
      </c>
      <c r="F44" s="82">
        <f>0</f>
        <v>0</v>
      </c>
      <c r="G44" s="80" t="e">
        <f t="shared" si="2"/>
        <v>#DIV/0!</v>
      </c>
      <c r="H44" s="80" t="e">
        <f t="shared" si="3"/>
        <v>#DIV/0!</v>
      </c>
      <c r="I44" s="135"/>
    </row>
    <row r="45" spans="1:8" ht="25.5">
      <c r="A45" s="48" t="s">
        <v>78</v>
      </c>
      <c r="B45" s="43" t="s">
        <v>41</v>
      </c>
      <c r="C45" s="48"/>
      <c r="D45" s="79">
        <f>D46</f>
        <v>319.7</v>
      </c>
      <c r="E45" s="79">
        <f>E46</f>
        <v>88.5</v>
      </c>
      <c r="F45" s="79">
        <f>F46</f>
        <v>44.8</v>
      </c>
      <c r="G45" s="80">
        <f t="shared" si="2"/>
        <v>0.1401313731623397</v>
      </c>
      <c r="H45" s="80">
        <f t="shared" si="3"/>
        <v>0.5062146892655367</v>
      </c>
    </row>
    <row r="46" spans="1:8" ht="12.75">
      <c r="A46" s="150" t="s">
        <v>44</v>
      </c>
      <c r="B46" s="142" t="s">
        <v>45</v>
      </c>
      <c r="C46" s="150"/>
      <c r="D46" s="30">
        <f>D47+D48+D50+D49</f>
        <v>319.7</v>
      </c>
      <c r="E46" s="30">
        <f>E47+E48+E50+E49</f>
        <v>88.5</v>
      </c>
      <c r="F46" s="30">
        <f>F47+F48+F50+F49</f>
        <v>44.8</v>
      </c>
      <c r="G46" s="80">
        <f t="shared" si="2"/>
        <v>0.1401313731623397</v>
      </c>
      <c r="H46" s="80">
        <f t="shared" si="3"/>
        <v>0.5062146892655367</v>
      </c>
    </row>
    <row r="47" spans="1:9" s="16" customFormat="1" ht="12.75">
      <c r="A47" s="81"/>
      <c r="B47" s="56" t="s">
        <v>99</v>
      </c>
      <c r="C47" s="150" t="s">
        <v>335</v>
      </c>
      <c r="D47" s="82">
        <v>280</v>
      </c>
      <c r="E47" s="82">
        <v>70</v>
      </c>
      <c r="F47" s="82">
        <v>31</v>
      </c>
      <c r="G47" s="80">
        <f t="shared" si="2"/>
        <v>0.11071428571428571</v>
      </c>
      <c r="H47" s="80">
        <f t="shared" si="3"/>
        <v>0.44285714285714284</v>
      </c>
      <c r="I47" s="135"/>
    </row>
    <row r="48" spans="1:9" s="16" customFormat="1" ht="22.5" customHeight="1">
      <c r="A48" s="81"/>
      <c r="B48" s="56" t="s">
        <v>236</v>
      </c>
      <c r="C48" s="81" t="s">
        <v>336</v>
      </c>
      <c r="D48" s="82">
        <v>10</v>
      </c>
      <c r="E48" s="82">
        <v>2.5</v>
      </c>
      <c r="F48" s="82">
        <v>0</v>
      </c>
      <c r="G48" s="80">
        <f t="shared" si="2"/>
        <v>0</v>
      </c>
      <c r="H48" s="80">
        <f t="shared" si="3"/>
        <v>0</v>
      </c>
      <c r="I48" s="135"/>
    </row>
    <row r="49" spans="1:9" s="16" customFormat="1" ht="22.5" customHeight="1">
      <c r="A49" s="81"/>
      <c r="B49" s="56" t="s">
        <v>332</v>
      </c>
      <c r="C49" s="81" t="s">
        <v>337</v>
      </c>
      <c r="D49" s="82">
        <v>9.7</v>
      </c>
      <c r="E49" s="82">
        <v>2.2</v>
      </c>
      <c r="F49" s="82">
        <v>0</v>
      </c>
      <c r="G49" s="80">
        <f t="shared" si="2"/>
        <v>0</v>
      </c>
      <c r="H49" s="80">
        <f t="shared" si="3"/>
        <v>0</v>
      </c>
      <c r="I49" s="135"/>
    </row>
    <row r="50" spans="1:9" s="16" customFormat="1" ht="29.25" customHeight="1">
      <c r="A50" s="81"/>
      <c r="B50" s="56" t="s">
        <v>180</v>
      </c>
      <c r="C50" s="81" t="s">
        <v>338</v>
      </c>
      <c r="D50" s="82">
        <v>20</v>
      </c>
      <c r="E50" s="82">
        <v>13.8</v>
      </c>
      <c r="F50" s="82">
        <v>13.8</v>
      </c>
      <c r="G50" s="80">
        <f t="shared" si="2"/>
        <v>0.6900000000000001</v>
      </c>
      <c r="H50" s="80">
        <f t="shared" si="3"/>
        <v>1</v>
      </c>
      <c r="I50" s="135"/>
    </row>
    <row r="51" spans="1:8" ht="27" customHeight="1">
      <c r="A51" s="60" t="s">
        <v>128</v>
      </c>
      <c r="B51" s="148" t="s">
        <v>126</v>
      </c>
      <c r="C51" s="60"/>
      <c r="D51" s="30">
        <f aca="true" t="shared" si="6" ref="D51:F52">D52</f>
        <v>0.3</v>
      </c>
      <c r="E51" s="30">
        <f t="shared" si="6"/>
        <v>0.3</v>
      </c>
      <c r="F51" s="30">
        <f t="shared" si="6"/>
        <v>0.3</v>
      </c>
      <c r="G51" s="80">
        <f t="shared" si="2"/>
        <v>1</v>
      </c>
      <c r="H51" s="80">
        <f t="shared" si="3"/>
        <v>1</v>
      </c>
    </row>
    <row r="52" spans="1:8" ht="29.25" customHeight="1">
      <c r="A52" s="147" t="s">
        <v>122</v>
      </c>
      <c r="B52" s="64" t="s">
        <v>129</v>
      </c>
      <c r="C52" s="147"/>
      <c r="D52" s="30">
        <f t="shared" si="6"/>
        <v>0.3</v>
      </c>
      <c r="E52" s="30">
        <f t="shared" si="6"/>
        <v>0.3</v>
      </c>
      <c r="F52" s="30">
        <f t="shared" si="6"/>
        <v>0.3</v>
      </c>
      <c r="G52" s="80">
        <f t="shared" si="2"/>
        <v>1</v>
      </c>
      <c r="H52" s="80">
        <f t="shared" si="3"/>
        <v>1</v>
      </c>
    </row>
    <row r="53" spans="1:9" s="16" customFormat="1" ht="30.75" customHeight="1">
      <c r="A53" s="81"/>
      <c r="B53" s="56" t="s">
        <v>243</v>
      </c>
      <c r="C53" s="81" t="s">
        <v>237</v>
      </c>
      <c r="D53" s="82">
        <v>0.3</v>
      </c>
      <c r="E53" s="82">
        <v>0.3</v>
      </c>
      <c r="F53" s="82">
        <v>0.3</v>
      </c>
      <c r="G53" s="80">
        <f t="shared" si="2"/>
        <v>1</v>
      </c>
      <c r="H53" s="80">
        <f t="shared" si="3"/>
        <v>1</v>
      </c>
      <c r="I53" s="135"/>
    </row>
    <row r="54" spans="1:8" ht="17.25" customHeight="1" hidden="1">
      <c r="A54" s="48" t="s">
        <v>46</v>
      </c>
      <c r="B54" s="43" t="s">
        <v>47</v>
      </c>
      <c r="C54" s="48"/>
      <c r="D54" s="79">
        <f aca="true" t="shared" si="7" ref="D54:F55">D55</f>
        <v>0</v>
      </c>
      <c r="E54" s="79">
        <f t="shared" si="7"/>
        <v>0</v>
      </c>
      <c r="F54" s="79">
        <f t="shared" si="7"/>
        <v>0</v>
      </c>
      <c r="G54" s="80" t="e">
        <f t="shared" si="2"/>
        <v>#DIV/0!</v>
      </c>
      <c r="H54" s="80" t="e">
        <f t="shared" si="3"/>
        <v>#DIV/0!</v>
      </c>
    </row>
    <row r="55" spans="1:8" ht="18" customHeight="1" hidden="1">
      <c r="A55" s="150" t="s">
        <v>51</v>
      </c>
      <c r="B55" s="142" t="s">
        <v>52</v>
      </c>
      <c r="C55" s="150"/>
      <c r="D55" s="30">
        <f t="shared" si="7"/>
        <v>0</v>
      </c>
      <c r="E55" s="30">
        <f t="shared" si="7"/>
        <v>0</v>
      </c>
      <c r="F55" s="30">
        <f t="shared" si="7"/>
        <v>0</v>
      </c>
      <c r="G55" s="80" t="e">
        <f t="shared" si="2"/>
        <v>#DIV/0!</v>
      </c>
      <c r="H55" s="80" t="e">
        <f t="shared" si="3"/>
        <v>#DIV/0!</v>
      </c>
    </row>
    <row r="56" spans="1:9" s="16" customFormat="1" ht="30.75" customHeight="1" hidden="1">
      <c r="A56" s="81"/>
      <c r="B56" s="56" t="s">
        <v>238</v>
      </c>
      <c r="C56" s="81" t="s">
        <v>239</v>
      </c>
      <c r="D56" s="82">
        <v>0</v>
      </c>
      <c r="E56" s="82">
        <v>0</v>
      </c>
      <c r="F56" s="82">
        <v>0</v>
      </c>
      <c r="G56" s="80" t="e">
        <f t="shared" si="2"/>
        <v>#DIV/0!</v>
      </c>
      <c r="H56" s="80" t="e">
        <f t="shared" si="3"/>
        <v>#DIV/0!</v>
      </c>
      <c r="I56" s="135"/>
    </row>
    <row r="57" spans="1:9" s="16" customFormat="1" ht="24" customHeight="1">
      <c r="A57" s="48">
        <v>1001</v>
      </c>
      <c r="B57" s="43" t="s">
        <v>183</v>
      </c>
      <c r="C57" s="150" t="s">
        <v>320</v>
      </c>
      <c r="D57" s="30">
        <v>111</v>
      </c>
      <c r="E57" s="30">
        <v>68</v>
      </c>
      <c r="F57" s="30">
        <v>4.7</v>
      </c>
      <c r="G57" s="80">
        <f t="shared" si="2"/>
        <v>0.04234234234234235</v>
      </c>
      <c r="H57" s="80">
        <f t="shared" si="3"/>
        <v>0.06911764705882353</v>
      </c>
      <c r="I57" s="135"/>
    </row>
    <row r="58" spans="1:8" ht="12.75">
      <c r="A58" s="48"/>
      <c r="B58" s="43" t="s">
        <v>100</v>
      </c>
      <c r="C58" s="48"/>
      <c r="D58" s="79">
        <f>D59</f>
        <v>815.3</v>
      </c>
      <c r="E58" s="79">
        <f>E59</f>
        <v>803.8</v>
      </c>
      <c r="F58" s="79">
        <f>F59</f>
        <v>800</v>
      </c>
      <c r="G58" s="80">
        <f t="shared" si="2"/>
        <v>0.9812339016313014</v>
      </c>
      <c r="H58" s="80">
        <f t="shared" si="3"/>
        <v>0.9952724558347849</v>
      </c>
    </row>
    <row r="59" spans="1:9" s="16" customFormat="1" ht="25.5">
      <c r="A59" s="81"/>
      <c r="B59" s="56" t="s">
        <v>101</v>
      </c>
      <c r="C59" s="81" t="s">
        <v>199</v>
      </c>
      <c r="D59" s="82">
        <v>815.3</v>
      </c>
      <c r="E59" s="82">
        <v>803.8</v>
      </c>
      <c r="F59" s="82">
        <v>800</v>
      </c>
      <c r="G59" s="80">
        <f t="shared" si="2"/>
        <v>0.9812339016313014</v>
      </c>
      <c r="H59" s="80">
        <f t="shared" si="3"/>
        <v>0.9952724558347849</v>
      </c>
      <c r="I59" s="135"/>
    </row>
    <row r="60" spans="1:8" ht="22.5" customHeight="1">
      <c r="A60" s="150"/>
      <c r="B60" s="65" t="s">
        <v>68</v>
      </c>
      <c r="C60" s="83"/>
      <c r="D60" s="84">
        <f>D31+D37+D39+D45+D51+D54+D58+D57</f>
        <v>3361.2</v>
      </c>
      <c r="E60" s="84">
        <f>E31+E37+E39+E45+E51+E54+E58+E57</f>
        <v>1491.6999999999998</v>
      </c>
      <c r="F60" s="84">
        <f>F31+F37+F39+F45+F51+F54+F58+F57</f>
        <v>988.2</v>
      </c>
      <c r="G60" s="80">
        <f t="shared" si="2"/>
        <v>0.29400214209211</v>
      </c>
      <c r="H60" s="80">
        <f t="shared" si="3"/>
        <v>0.6624656432258498</v>
      </c>
    </row>
    <row r="61" spans="1:8" ht="15">
      <c r="A61" s="85"/>
      <c r="B61" s="142" t="s">
        <v>83</v>
      </c>
      <c r="C61" s="150"/>
      <c r="D61" s="86">
        <f>D58</f>
        <v>815.3</v>
      </c>
      <c r="E61" s="86">
        <f>E58</f>
        <v>803.8</v>
      </c>
      <c r="F61" s="86">
        <f>F58</f>
        <v>800</v>
      </c>
      <c r="G61" s="80">
        <f t="shared" si="2"/>
        <v>0.9812339016313014</v>
      </c>
      <c r="H61" s="80">
        <f t="shared" si="3"/>
        <v>0.9952724558347849</v>
      </c>
    </row>
    <row r="64" spans="2:6" ht="15">
      <c r="B64" s="36" t="s">
        <v>93</v>
      </c>
      <c r="C64" s="37"/>
      <c r="F64" s="34">
        <v>115.1</v>
      </c>
    </row>
    <row r="65" spans="2:3" ht="15">
      <c r="B65" s="36"/>
      <c r="C65" s="37"/>
    </row>
    <row r="66" spans="2:3" ht="15">
      <c r="B66" s="36" t="s">
        <v>84</v>
      </c>
      <c r="C66" s="37"/>
    </row>
    <row r="67" spans="2:3" ht="15">
      <c r="B67" s="36" t="s">
        <v>85</v>
      </c>
      <c r="C67" s="37"/>
    </row>
    <row r="68" spans="2:3" ht="15">
      <c r="B68" s="36"/>
      <c r="C68" s="37"/>
    </row>
    <row r="69" spans="2:3" ht="15">
      <c r="B69" s="36" t="s">
        <v>86</v>
      </c>
      <c r="C69" s="37"/>
    </row>
    <row r="70" spans="2:3" ht="15">
      <c r="B70" s="36" t="s">
        <v>87</v>
      </c>
      <c r="C70" s="37"/>
    </row>
    <row r="71" spans="2:3" ht="15">
      <c r="B71" s="36"/>
      <c r="C71" s="37"/>
    </row>
    <row r="72" spans="2:3" ht="15">
      <c r="B72" s="36" t="s">
        <v>88</v>
      </c>
      <c r="C72" s="37"/>
    </row>
    <row r="73" spans="2:3" ht="15">
      <c r="B73" s="36" t="s">
        <v>89</v>
      </c>
      <c r="C73" s="37"/>
    </row>
    <row r="74" spans="2:3" ht="15">
      <c r="B74" s="36"/>
      <c r="C74" s="37"/>
    </row>
    <row r="75" spans="2:3" ht="15">
      <c r="B75" s="36" t="s">
        <v>90</v>
      </c>
      <c r="C75" s="37"/>
    </row>
    <row r="76" spans="2:3" ht="15">
      <c r="B76" s="36" t="s">
        <v>91</v>
      </c>
      <c r="C76" s="37"/>
    </row>
    <row r="79" spans="2:8" ht="15">
      <c r="B79" s="36" t="s">
        <v>92</v>
      </c>
      <c r="C79" s="37"/>
      <c r="F79" s="41">
        <f>F64+F26-F60</f>
        <v>-644.8000000000001</v>
      </c>
      <c r="H79" s="41"/>
    </row>
    <row r="82" spans="2:3" ht="15">
      <c r="B82" s="36" t="s">
        <v>94</v>
      </c>
      <c r="C82" s="37"/>
    </row>
    <row r="83" spans="2:3" ht="15">
      <c r="B83" s="36" t="s">
        <v>95</v>
      </c>
      <c r="C83" s="37"/>
    </row>
    <row r="84" spans="2:3" ht="15">
      <c r="B84" s="36" t="s">
        <v>96</v>
      </c>
      <c r="C84" s="37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38"/>
  <sheetViews>
    <sheetView zoomScalePageLayoutView="0" workbookViewId="0" topLeftCell="A98">
      <selection activeCell="E113" sqref="E113"/>
    </sheetView>
  </sheetViews>
  <sheetFormatPr defaultColWidth="9.140625" defaultRowHeight="12.75"/>
  <cols>
    <col min="1" max="1" width="5.8515625" style="35" customWidth="1"/>
    <col min="2" max="2" width="52.421875" style="34" customWidth="1"/>
    <col min="3" max="3" width="13.421875" style="34" customWidth="1"/>
    <col min="4" max="4" width="14.8515625" style="34" customWidth="1"/>
    <col min="5" max="5" width="14.140625" style="34" customWidth="1"/>
    <col min="6" max="6" width="11.28125" style="68" customWidth="1"/>
    <col min="7" max="7" width="11.421875" style="68" customWidth="1"/>
    <col min="8" max="16384" width="9.140625" style="34" customWidth="1"/>
  </cols>
  <sheetData>
    <row r="1" spans="1:7" s="130" customFormat="1" ht="57.75" customHeight="1">
      <c r="A1" s="156" t="s">
        <v>425</v>
      </c>
      <c r="B1" s="156"/>
      <c r="C1" s="156"/>
      <c r="D1" s="156"/>
      <c r="E1" s="156"/>
      <c r="F1" s="156"/>
      <c r="G1" s="156"/>
    </row>
    <row r="2" spans="1:7" ht="15" customHeight="1">
      <c r="A2" s="198"/>
      <c r="B2" s="168" t="s">
        <v>2</v>
      </c>
      <c r="C2" s="160" t="s">
        <v>3</v>
      </c>
      <c r="D2" s="158" t="s">
        <v>323</v>
      </c>
      <c r="E2" s="160" t="s">
        <v>4</v>
      </c>
      <c r="F2" s="158" t="s">
        <v>148</v>
      </c>
      <c r="G2" s="158" t="s">
        <v>324</v>
      </c>
    </row>
    <row r="3" spans="1:7" ht="15" customHeight="1">
      <c r="A3" s="199"/>
      <c r="B3" s="168"/>
      <c r="C3" s="160"/>
      <c r="D3" s="159"/>
      <c r="E3" s="160"/>
      <c r="F3" s="159"/>
      <c r="G3" s="159"/>
    </row>
    <row r="4" spans="1:7" ht="15">
      <c r="A4" s="151"/>
      <c r="B4" s="143" t="s">
        <v>82</v>
      </c>
      <c r="C4" s="144">
        <f>C5+C6+C7+C8+C9+C10+C11+C12+C13+C14+C15+C16+C17+C18+C19+C20+C21+C23</f>
        <v>236484</v>
      </c>
      <c r="D4" s="144">
        <f>D5+D6+D7+D8+D9+D10+D11+D12+D13+D14+D15+D16+D17+D18+D19+D20+D21+D23</f>
        <v>47190</v>
      </c>
      <c r="E4" s="144">
        <f>E5+E6+E7+E8+E9+E10+E11+E12+E13+E14+E15+E16+E17+E18+E19+E20+E21+E23</f>
        <v>17997.999999999996</v>
      </c>
      <c r="F4" s="42">
        <f>E4/C4</f>
        <v>0.07610662877826828</v>
      </c>
      <c r="G4" s="42">
        <f>E4/D4</f>
        <v>0.38139436321254494</v>
      </c>
    </row>
    <row r="5" spans="1:7" ht="15">
      <c r="A5" s="151"/>
      <c r="B5" s="142" t="s">
        <v>6</v>
      </c>
      <c r="C5" s="30">
        <v>147800</v>
      </c>
      <c r="D5" s="30">
        <v>31910</v>
      </c>
      <c r="E5" s="30">
        <v>8171.9</v>
      </c>
      <c r="F5" s="42">
        <f aca="true" t="shared" si="0" ref="F5:F35">E5/C5</f>
        <v>0.055290257104194857</v>
      </c>
      <c r="G5" s="42">
        <f aca="true" t="shared" si="1" ref="G5:G35">E5/D5</f>
        <v>0.2560921341272328</v>
      </c>
    </row>
    <row r="6" spans="1:7" ht="15">
      <c r="A6" s="151"/>
      <c r="B6" s="142" t="s">
        <v>7</v>
      </c>
      <c r="C6" s="30">
        <v>21000</v>
      </c>
      <c r="D6" s="30">
        <v>4500</v>
      </c>
      <c r="E6" s="30">
        <v>4027.4</v>
      </c>
      <c r="F6" s="42">
        <f t="shared" si="0"/>
        <v>0.19178095238095239</v>
      </c>
      <c r="G6" s="42">
        <f t="shared" si="1"/>
        <v>0.8949777777777778</v>
      </c>
    </row>
    <row r="7" spans="1:7" ht="15">
      <c r="A7" s="151"/>
      <c r="B7" s="142" t="s">
        <v>8</v>
      </c>
      <c r="C7" s="30">
        <v>6000</v>
      </c>
      <c r="D7" s="30">
        <v>1442</v>
      </c>
      <c r="E7" s="30">
        <v>530.8</v>
      </c>
      <c r="F7" s="42">
        <f t="shared" si="0"/>
        <v>0.08846666666666667</v>
      </c>
      <c r="G7" s="42">
        <f t="shared" si="1"/>
        <v>0.3680998613037448</v>
      </c>
    </row>
    <row r="8" spans="1:7" ht="15">
      <c r="A8" s="151"/>
      <c r="B8" s="142" t="s">
        <v>265</v>
      </c>
      <c r="C8" s="30">
        <v>17445.1</v>
      </c>
      <c r="D8" s="30">
        <v>4358</v>
      </c>
      <c r="E8" s="30">
        <v>1342.2</v>
      </c>
      <c r="F8" s="42">
        <f t="shared" si="0"/>
        <v>0.07693850995408454</v>
      </c>
      <c r="G8" s="42">
        <f t="shared" si="1"/>
        <v>0.30798531436438736</v>
      </c>
    </row>
    <row r="9" spans="1:7" ht="15">
      <c r="A9" s="151"/>
      <c r="B9" s="142" t="s">
        <v>9</v>
      </c>
      <c r="C9" s="30">
        <v>7000</v>
      </c>
      <c r="D9" s="30">
        <v>270</v>
      </c>
      <c r="E9" s="30">
        <v>117.3</v>
      </c>
      <c r="F9" s="42">
        <f t="shared" si="0"/>
        <v>0.016757142857142856</v>
      </c>
      <c r="G9" s="42">
        <f t="shared" si="1"/>
        <v>0.4344444444444444</v>
      </c>
    </row>
    <row r="10" spans="1:7" ht="15">
      <c r="A10" s="151"/>
      <c r="B10" s="142" t="s">
        <v>10</v>
      </c>
      <c r="C10" s="30">
        <v>23150</v>
      </c>
      <c r="D10" s="30">
        <v>2550</v>
      </c>
      <c r="E10" s="30">
        <v>2414.6</v>
      </c>
      <c r="F10" s="42">
        <f t="shared" si="0"/>
        <v>0.1043023758099352</v>
      </c>
      <c r="G10" s="42">
        <f t="shared" si="1"/>
        <v>0.9469019607843137</v>
      </c>
    </row>
    <row r="11" spans="1:7" ht="15">
      <c r="A11" s="151"/>
      <c r="B11" s="142" t="s">
        <v>107</v>
      </c>
      <c r="C11" s="30">
        <v>3493</v>
      </c>
      <c r="D11" s="30">
        <v>512</v>
      </c>
      <c r="E11" s="30">
        <v>195.5</v>
      </c>
      <c r="F11" s="42">
        <f t="shared" si="0"/>
        <v>0.05596908101918122</v>
      </c>
      <c r="G11" s="42">
        <f t="shared" si="1"/>
        <v>0.3818359375</v>
      </c>
    </row>
    <row r="12" spans="1:7" ht="15">
      <c r="A12" s="151"/>
      <c r="B12" s="142" t="s">
        <v>11</v>
      </c>
      <c r="C12" s="30">
        <v>0</v>
      </c>
      <c r="D12" s="30">
        <v>0</v>
      </c>
      <c r="E12" s="30">
        <v>0</v>
      </c>
      <c r="F12" s="42">
        <v>0</v>
      </c>
      <c r="G12" s="42">
        <v>0</v>
      </c>
    </row>
    <row r="13" spans="1:7" ht="15">
      <c r="A13" s="151"/>
      <c r="B13" s="142" t="s">
        <v>12</v>
      </c>
      <c r="C13" s="30">
        <v>5900</v>
      </c>
      <c r="D13" s="30">
        <v>900</v>
      </c>
      <c r="E13" s="30">
        <v>329.1</v>
      </c>
      <c r="F13" s="42">
        <f t="shared" si="0"/>
        <v>0.05577966101694916</v>
      </c>
      <c r="G13" s="42">
        <f t="shared" si="1"/>
        <v>0.3656666666666667</v>
      </c>
    </row>
    <row r="14" spans="1:7" ht="15">
      <c r="A14" s="151"/>
      <c r="B14" s="142" t="s">
        <v>13</v>
      </c>
      <c r="C14" s="30">
        <v>1100</v>
      </c>
      <c r="D14" s="30">
        <v>200</v>
      </c>
      <c r="E14" s="30">
        <v>182.3</v>
      </c>
      <c r="F14" s="42">
        <f t="shared" si="0"/>
        <v>0.16572727272727275</v>
      </c>
      <c r="G14" s="42">
        <f t="shared" si="1"/>
        <v>0.9115000000000001</v>
      </c>
    </row>
    <row r="15" spans="1:7" ht="15">
      <c r="A15" s="151"/>
      <c r="B15" s="142" t="s">
        <v>14</v>
      </c>
      <c r="C15" s="30">
        <v>0</v>
      </c>
      <c r="D15" s="30">
        <v>0</v>
      </c>
      <c r="E15" s="30">
        <v>0</v>
      </c>
      <c r="F15" s="42">
        <v>0</v>
      </c>
      <c r="G15" s="42">
        <v>0</v>
      </c>
    </row>
    <row r="16" spans="1:7" ht="15">
      <c r="A16" s="151"/>
      <c r="B16" s="142" t="s">
        <v>15</v>
      </c>
      <c r="C16" s="30">
        <v>400</v>
      </c>
      <c r="D16" s="30">
        <v>100</v>
      </c>
      <c r="E16" s="30">
        <v>19.4</v>
      </c>
      <c r="F16" s="42">
        <f t="shared" si="0"/>
        <v>0.048499999999999995</v>
      </c>
      <c r="G16" s="42">
        <f t="shared" si="1"/>
        <v>0.19399999999999998</v>
      </c>
    </row>
    <row r="17" spans="1:7" ht="15">
      <c r="A17" s="151"/>
      <c r="B17" s="142" t="s">
        <v>16</v>
      </c>
      <c r="C17" s="30">
        <v>436.6</v>
      </c>
      <c r="D17" s="30">
        <v>100</v>
      </c>
      <c r="E17" s="30">
        <v>98.4</v>
      </c>
      <c r="F17" s="42">
        <f t="shared" si="0"/>
        <v>0.22537792029317452</v>
      </c>
      <c r="G17" s="42">
        <f t="shared" si="1"/>
        <v>0.9840000000000001</v>
      </c>
    </row>
    <row r="18" spans="1:7" ht="15" hidden="1">
      <c r="A18" s="151"/>
      <c r="B18" s="142" t="s">
        <v>17</v>
      </c>
      <c r="C18" s="30"/>
      <c r="D18" s="30"/>
      <c r="E18" s="30"/>
      <c r="F18" s="42" t="e">
        <f t="shared" si="0"/>
        <v>#DIV/0!</v>
      </c>
      <c r="G18" s="42" t="e">
        <f t="shared" si="1"/>
        <v>#DIV/0!</v>
      </c>
    </row>
    <row r="19" spans="1:7" ht="15">
      <c r="A19" s="151"/>
      <c r="B19" s="142" t="s">
        <v>18</v>
      </c>
      <c r="C19" s="30">
        <v>0</v>
      </c>
      <c r="D19" s="30">
        <v>0</v>
      </c>
      <c r="E19" s="30">
        <v>8</v>
      </c>
      <c r="F19" s="42">
        <v>0</v>
      </c>
      <c r="G19" s="42">
        <v>0</v>
      </c>
    </row>
    <row r="20" spans="1:7" ht="15">
      <c r="A20" s="151"/>
      <c r="B20" s="142" t="s">
        <v>309</v>
      </c>
      <c r="C20" s="30">
        <v>856</v>
      </c>
      <c r="D20" s="30">
        <v>75</v>
      </c>
      <c r="E20" s="30">
        <v>137.5</v>
      </c>
      <c r="F20" s="42">
        <f t="shared" si="0"/>
        <v>0.16063084112149534</v>
      </c>
      <c r="G20" s="42">
        <f t="shared" si="1"/>
        <v>1.8333333333333333</v>
      </c>
    </row>
    <row r="21" spans="1:7" ht="15">
      <c r="A21" s="151"/>
      <c r="B21" s="142" t="s">
        <v>20</v>
      </c>
      <c r="C21" s="30">
        <v>1903.3</v>
      </c>
      <c r="D21" s="30">
        <v>273</v>
      </c>
      <c r="E21" s="30">
        <v>424.1</v>
      </c>
      <c r="F21" s="42">
        <f t="shared" si="0"/>
        <v>0.2228235170493354</v>
      </c>
      <c r="G21" s="42">
        <f t="shared" si="1"/>
        <v>1.5534798534798535</v>
      </c>
    </row>
    <row r="22" spans="1:7" ht="15">
      <c r="A22" s="151"/>
      <c r="B22" s="142" t="s">
        <v>21</v>
      </c>
      <c r="C22" s="30">
        <v>866.5</v>
      </c>
      <c r="D22" s="30">
        <v>95</v>
      </c>
      <c r="E22" s="30">
        <v>88</v>
      </c>
      <c r="F22" s="42">
        <f t="shared" si="0"/>
        <v>0.10155799192152337</v>
      </c>
      <c r="G22" s="42">
        <f t="shared" si="1"/>
        <v>0.9263157894736842</v>
      </c>
    </row>
    <row r="23" spans="1:7" ht="15">
      <c r="A23" s="151"/>
      <c r="B23" s="142" t="s">
        <v>22</v>
      </c>
      <c r="C23" s="30">
        <f>МР!D23+'МО г.Ртищево'!D19+'Кр-звезда'!D19+Макарово!D20+Октябрьский!D19+Салтыковка!D19+Урусово!D20+'Ш-Голицыно'!D19</f>
        <v>0</v>
      </c>
      <c r="D23" s="30">
        <v>0</v>
      </c>
      <c r="E23" s="30">
        <v>-0.5</v>
      </c>
      <c r="F23" s="42">
        <v>0</v>
      </c>
      <c r="G23" s="42">
        <v>0</v>
      </c>
    </row>
    <row r="24" spans="1:7" ht="15">
      <c r="A24" s="151"/>
      <c r="B24" s="43" t="s">
        <v>81</v>
      </c>
      <c r="C24" s="30">
        <f>C25+C26+C28+C30+C29+C31</f>
        <v>465722.89999999997</v>
      </c>
      <c r="D24" s="30">
        <f>D25+D26+D28+D30+D29+D31</f>
        <v>114563.2</v>
      </c>
      <c r="E24" s="30">
        <f>E25+E26+E28+E30+E29+E31</f>
        <v>14442.1</v>
      </c>
      <c r="F24" s="42">
        <f t="shared" si="0"/>
        <v>0.031010070580596318</v>
      </c>
      <c r="G24" s="42">
        <f t="shared" si="1"/>
        <v>0.1260622957459289</v>
      </c>
    </row>
    <row r="25" spans="1:7" ht="21" customHeight="1">
      <c r="A25" s="151"/>
      <c r="B25" s="142" t="s">
        <v>24</v>
      </c>
      <c r="C25" s="30">
        <f>МР!D25+'МО г.Ртищево'!D21+'Кр-звезда'!D21+Макарово!D22+Октябрьский!D21+Салтыковка!D21+Урусово!D22+'Ш-Голицыно'!D21</f>
        <v>81102.3</v>
      </c>
      <c r="D25" s="30">
        <f>МР!E25+'МО г.Ртищево'!E21+'Кр-звезда'!E21+Макарово!E22+Октябрьский!E21+Салтыковка!E21+Урусово!E22+'Ш-Голицыно'!E21</f>
        <v>20275.499999999996</v>
      </c>
      <c r="E25" s="30">
        <f>МР!F25+'МО г.Ртищево'!F21+'Кр-звезда'!F21+Макарово!F22+Октябрьский!F21+Салтыковка!F21+Урусово!F22+'Ш-Голицыно'!F21</f>
        <v>6417</v>
      </c>
      <c r="F25" s="42">
        <f t="shared" si="0"/>
        <v>0.07912229369573982</v>
      </c>
      <c r="G25" s="42">
        <f t="shared" si="1"/>
        <v>0.3164903454908634</v>
      </c>
    </row>
    <row r="26" spans="1:7" ht="23.25" customHeight="1">
      <c r="A26" s="151"/>
      <c r="B26" s="142" t="s">
        <v>25</v>
      </c>
      <c r="C26" s="30">
        <f>МР!D26+960</f>
        <v>361936.2</v>
      </c>
      <c r="D26" s="30">
        <f>МР!E26+236.9</f>
        <v>91733.29999999999</v>
      </c>
      <c r="E26" s="30">
        <f>МР!F26</f>
        <v>5900</v>
      </c>
      <c r="F26" s="42">
        <f t="shared" si="0"/>
        <v>0.016301215518094072</v>
      </c>
      <c r="G26" s="42">
        <f t="shared" si="1"/>
        <v>0.06431688383607698</v>
      </c>
    </row>
    <row r="27" spans="1:7" ht="23.25" customHeight="1">
      <c r="A27" s="151"/>
      <c r="B27" s="142" t="s">
        <v>161</v>
      </c>
      <c r="C27" s="30">
        <f>'Кр-звезда'!D23+Макарово!D23+Октябрьский!D22+Салтыковка!D22+Урусово!D23+'Ш-Голицыно'!D22</f>
        <v>960</v>
      </c>
      <c r="D27" s="30">
        <f>'Кр-звезда'!E23+Макарово!E23+Октябрьский!E22+Салтыковка!E22+Урусово!E23+'Ш-Голицыно'!E22</f>
        <v>236.9</v>
      </c>
      <c r="E27" s="30">
        <f>'Кр-звезда'!F23+Макарово!F23+Октябрьский!F22+Салтыковка!F22+Урусово!F23+'Ш-Голицыно'!F22</f>
        <v>0</v>
      </c>
      <c r="F27" s="42">
        <f t="shared" si="0"/>
        <v>0</v>
      </c>
      <c r="G27" s="42">
        <f t="shared" si="1"/>
        <v>0</v>
      </c>
    </row>
    <row r="28" spans="1:7" ht="22.5" customHeight="1">
      <c r="A28" s="151"/>
      <c r="B28" s="142" t="s">
        <v>26</v>
      </c>
      <c r="C28" s="30">
        <f>МР!D27+'МО г.Ртищево'!D22+'МО г.Ртищево'!D23</f>
        <v>17245.8</v>
      </c>
      <c r="D28" s="30">
        <f>МР!E27+'МО г.Ртищево'!E22+'МО г.Ртищево'!E23</f>
        <v>0</v>
      </c>
      <c r="E28" s="30">
        <f>МР!F27+'МО г.Ртищево'!F22+'МО г.Ртищево'!F23</f>
        <v>0</v>
      </c>
      <c r="F28" s="42">
        <f t="shared" si="0"/>
        <v>0</v>
      </c>
      <c r="G28" s="42">
        <v>0</v>
      </c>
    </row>
    <row r="29" spans="1:7" ht="15.75" customHeight="1">
      <c r="A29" s="151"/>
      <c r="B29" s="142" t="s">
        <v>67</v>
      </c>
      <c r="C29" s="30">
        <f>МР!D29+'МО г.Ртищево'!D24+'Кр-звезда'!D22+Макарово!D24+Октябрьский!D23+Салтыковка!D23+Урусово!D24+'Ш-Голицыно'!D23+МР!D30+МР!D31</f>
        <v>5613.5</v>
      </c>
      <c r="D29" s="30">
        <f>МР!E29+'МО г.Ртищево'!E24+'Кр-звезда'!E22+Макарово!E24+Октябрьский!E23+Салтыковка!E23+Урусово!E24+'Ш-Голицыно'!E23+МР!E30+МР!E31</f>
        <v>2729.3</v>
      </c>
      <c r="E29" s="30">
        <f>МР!F29+'МО г.Ртищево'!F24+'Кр-звезда'!F22+Макарово!F24+Октябрьский!F23+Салтыковка!F23+Урусово!F24+'Ш-Голицыно'!F23+МР!F30+МР!F31</f>
        <v>2300</v>
      </c>
      <c r="F29" s="42">
        <f t="shared" si="0"/>
        <v>0.40972655206199343</v>
      </c>
      <c r="G29" s="42">
        <f t="shared" si="1"/>
        <v>0.8427069211885831</v>
      </c>
    </row>
    <row r="30" spans="1:7" ht="28.5" customHeight="1" hidden="1">
      <c r="A30" s="151"/>
      <c r="B30" s="142" t="s">
        <v>333</v>
      </c>
      <c r="C30" s="30">
        <f>МР!D32</f>
        <v>0</v>
      </c>
      <c r="D30" s="30">
        <f>МР!E32</f>
        <v>0</v>
      </c>
      <c r="E30" s="30">
        <f>МР!F32</f>
        <v>0</v>
      </c>
      <c r="F30" s="42" t="e">
        <f t="shared" si="0"/>
        <v>#DIV/0!</v>
      </c>
      <c r="G30" s="42" t="e">
        <f t="shared" si="1"/>
        <v>#DIV/0!</v>
      </c>
    </row>
    <row r="31" spans="1:7" ht="33" customHeight="1" thickBot="1">
      <c r="A31" s="151"/>
      <c r="B31" s="44" t="s">
        <v>156</v>
      </c>
      <c r="C31" s="30">
        <f>МР!D33+'Кр-звезда'!D25+Макарово!D26+Октябрьский!D25+Салтыковка!D25+Урусово!D25+'Ш-Голицыно'!D24</f>
        <v>-174.9</v>
      </c>
      <c r="D31" s="30">
        <f>МР!E33+'Кр-звезда'!E25+Макарово!E26+Октябрьский!E25+Салтыковка!E25+Урусово!E25+'Ш-Голицыно'!E24</f>
        <v>-174.9</v>
      </c>
      <c r="E31" s="30">
        <f>МР!F33+'Кр-звезда'!F25+Макарово!F26+Октябрьский!F25+Салтыковка!F25+Урусово!F25+'Ш-Голицыно'!F24</f>
        <v>-174.9</v>
      </c>
      <c r="F31" s="42">
        <f t="shared" si="0"/>
        <v>1</v>
      </c>
      <c r="G31" s="42">
        <f t="shared" si="1"/>
        <v>1</v>
      </c>
    </row>
    <row r="32" spans="1:7" ht="18.75">
      <c r="A32" s="151"/>
      <c r="B32" s="45" t="s">
        <v>28</v>
      </c>
      <c r="C32" s="144">
        <f>C4+C24</f>
        <v>702206.8999999999</v>
      </c>
      <c r="D32" s="30">
        <f>МР!E34</f>
        <v>146449.3</v>
      </c>
      <c r="E32" s="144">
        <f>E4+E24</f>
        <v>32440.1</v>
      </c>
      <c r="F32" s="42">
        <f t="shared" si="0"/>
        <v>0.04619735294540683</v>
      </c>
      <c r="G32" s="42">
        <f t="shared" si="1"/>
        <v>0.22151078905805627</v>
      </c>
    </row>
    <row r="33" spans="1:7" ht="15.75">
      <c r="A33" s="151"/>
      <c r="B33" s="46" t="s">
        <v>250</v>
      </c>
      <c r="C33" s="144">
        <v>9621.6</v>
      </c>
      <c r="D33" s="30">
        <v>9705.2</v>
      </c>
      <c r="E33" s="144">
        <v>2400</v>
      </c>
      <c r="F33" s="42">
        <f t="shared" si="0"/>
        <v>0.24943876278373658</v>
      </c>
      <c r="G33" s="42">
        <f t="shared" si="1"/>
        <v>0.24729011251700117</v>
      </c>
    </row>
    <row r="34" spans="1:7" ht="18.75">
      <c r="A34" s="151"/>
      <c r="B34" s="47" t="s">
        <v>251</v>
      </c>
      <c r="C34" s="144">
        <f>C32-C33</f>
        <v>692585.2999999999</v>
      </c>
      <c r="D34" s="144">
        <f>D32-D33</f>
        <v>136744.09999999998</v>
      </c>
      <c r="E34" s="144">
        <f>E32-E33</f>
        <v>30040.1</v>
      </c>
      <c r="F34" s="42">
        <f t="shared" si="0"/>
        <v>0.043373863118376904</v>
      </c>
      <c r="G34" s="42">
        <f t="shared" si="1"/>
        <v>0.21968114163609256</v>
      </c>
    </row>
    <row r="35" spans="1:7" ht="15">
      <c r="A35" s="151"/>
      <c r="B35" s="142" t="s">
        <v>108</v>
      </c>
      <c r="C35" s="30">
        <f>C4</f>
        <v>236484</v>
      </c>
      <c r="D35" s="30">
        <f>D4</f>
        <v>47190</v>
      </c>
      <c r="E35" s="30">
        <f>E4</f>
        <v>17997.999999999996</v>
      </c>
      <c r="F35" s="42">
        <f t="shared" si="0"/>
        <v>0.07610662877826828</v>
      </c>
      <c r="G35" s="42">
        <f t="shared" si="1"/>
        <v>0.38139436321254494</v>
      </c>
    </row>
    <row r="36" spans="1:7" ht="12.75">
      <c r="A36" s="200"/>
      <c r="B36" s="178"/>
      <c r="C36" s="178"/>
      <c r="D36" s="178"/>
      <c r="E36" s="178"/>
      <c r="F36" s="178"/>
      <c r="G36" s="179"/>
    </row>
    <row r="37" spans="1:7" ht="15" customHeight="1">
      <c r="A37" s="192" t="s">
        <v>160</v>
      </c>
      <c r="B37" s="168" t="s">
        <v>29</v>
      </c>
      <c r="C37" s="161" t="s">
        <v>3</v>
      </c>
      <c r="D37" s="158" t="s">
        <v>323</v>
      </c>
      <c r="E37" s="161" t="s">
        <v>4</v>
      </c>
      <c r="F37" s="158" t="s">
        <v>148</v>
      </c>
      <c r="G37" s="158" t="s">
        <v>324</v>
      </c>
    </row>
    <row r="38" spans="1:7" ht="13.5" customHeight="1">
      <c r="A38" s="192"/>
      <c r="B38" s="168"/>
      <c r="C38" s="161"/>
      <c r="D38" s="159"/>
      <c r="E38" s="161"/>
      <c r="F38" s="159"/>
      <c r="G38" s="159"/>
    </row>
    <row r="39" spans="1:7" ht="21" customHeight="1">
      <c r="A39" s="48" t="s">
        <v>69</v>
      </c>
      <c r="B39" s="43" t="s">
        <v>30</v>
      </c>
      <c r="C39" s="49">
        <f>C40+C41+C43+C45+C46+C44+C42</f>
        <v>51906.4</v>
      </c>
      <c r="D39" s="49">
        <f>D40+D41+D43+D45+D46+D44+D42</f>
        <v>15286.8</v>
      </c>
      <c r="E39" s="49">
        <f>E40+E41+E43+E45+E46+E44+E42</f>
        <v>4215.6</v>
      </c>
      <c r="F39" s="50">
        <f>E39/C39</f>
        <v>0.0812154185225714</v>
      </c>
      <c r="G39" s="50">
        <f>E39/D39</f>
        <v>0.2757673286757203</v>
      </c>
    </row>
    <row r="40" spans="1:7" s="131" customFormat="1" ht="13.5">
      <c r="A40" s="51" t="s">
        <v>71</v>
      </c>
      <c r="B40" s="52" t="s">
        <v>31</v>
      </c>
      <c r="C40" s="139">
        <f>МР!D40+'МО г.Ртищево'!D33+'МО г.Ртищево'!D34</f>
        <v>1540</v>
      </c>
      <c r="D40" s="139">
        <f>МР!E40+'МО г.Ртищево'!E33+'МО г.Ртищево'!E34</f>
        <v>384.7</v>
      </c>
      <c r="E40" s="139">
        <f>МР!F40+'МО г.Ртищево'!F33+'МО г.Ртищево'!F34</f>
        <v>118.5</v>
      </c>
      <c r="F40" s="50">
        <f aca="true" t="shared" si="2" ref="F40:F103">E40/C40</f>
        <v>0.07694805194805195</v>
      </c>
      <c r="G40" s="50">
        <f aca="true" t="shared" si="3" ref="G40:G103">E40/D40</f>
        <v>0.3080322329087601</v>
      </c>
    </row>
    <row r="41" spans="1:7" s="131" customFormat="1" ht="13.5">
      <c r="A41" s="51" t="s">
        <v>72</v>
      </c>
      <c r="B41" s="52" t="s">
        <v>32</v>
      </c>
      <c r="C41" s="139">
        <f>МР!D41+'Кр-звезда'!D33+Макарово!D33+Октябрьский!D32+Салтыковка!D32+Урусово!D33+'Ш-Голицыно'!D32+'МО г.Ртищево'!D34</f>
        <v>31621.4</v>
      </c>
      <c r="D41" s="139">
        <f>МР!E41+'Кр-звезда'!E33+Макарово!E33+Октябрьский!E32+Салтыковка!E32+Урусово!E33+'Ш-Голицыно'!E32+'МО г.Ртищево'!E34</f>
        <v>9624.4</v>
      </c>
      <c r="E41" s="139">
        <f>МР!F41+'Кр-звезда'!F33+Макарово!F33+Октябрьский!F32+Салтыковка!F32+Урусово!F33+'Ш-Голицыно'!F32+'МО г.Ртищево'!F34</f>
        <v>2601.5</v>
      </c>
      <c r="F41" s="50">
        <f t="shared" si="2"/>
        <v>0.08227023471446551</v>
      </c>
      <c r="G41" s="50">
        <f t="shared" si="3"/>
        <v>0.2703025643156976</v>
      </c>
    </row>
    <row r="42" spans="1:7" s="131" customFormat="1" ht="13.5" hidden="1">
      <c r="A42" s="51" t="s">
        <v>294</v>
      </c>
      <c r="B42" s="52" t="s">
        <v>298</v>
      </c>
      <c r="C42" s="139">
        <f>МР!D43</f>
        <v>0</v>
      </c>
      <c r="D42" s="139">
        <f>МР!E43</f>
        <v>0</v>
      </c>
      <c r="E42" s="139">
        <f>МР!F43</f>
        <v>0</v>
      </c>
      <c r="F42" s="50">
        <v>0</v>
      </c>
      <c r="G42" s="50">
        <v>0</v>
      </c>
    </row>
    <row r="43" spans="1:7" s="131" customFormat="1" ht="13.5">
      <c r="A43" s="51" t="s">
        <v>73</v>
      </c>
      <c r="B43" s="52" t="s">
        <v>34</v>
      </c>
      <c r="C43" s="139">
        <f>МР!D44</f>
        <v>6554.7</v>
      </c>
      <c r="D43" s="139">
        <f>МР!E44</f>
        <v>1777</v>
      </c>
      <c r="E43" s="139">
        <f>МР!F44</f>
        <v>519.4</v>
      </c>
      <c r="F43" s="50">
        <f t="shared" si="2"/>
        <v>0.07924085007704396</v>
      </c>
      <c r="G43" s="50">
        <f t="shared" si="3"/>
        <v>0.292290377039955</v>
      </c>
    </row>
    <row r="44" spans="1:7" ht="25.5" hidden="1">
      <c r="A44" s="150" t="s">
        <v>206</v>
      </c>
      <c r="B44" s="142" t="s">
        <v>207</v>
      </c>
      <c r="C44" s="53">
        <f>МР!D45</f>
        <v>0</v>
      </c>
      <c r="D44" s="53">
        <f>МР!E45</f>
        <v>0</v>
      </c>
      <c r="E44" s="53">
        <f>МР!F45</f>
        <v>0</v>
      </c>
      <c r="F44" s="50" t="e">
        <f t="shared" si="2"/>
        <v>#DIV/0!</v>
      </c>
      <c r="G44" s="50" t="e">
        <f t="shared" si="3"/>
        <v>#DIV/0!</v>
      </c>
    </row>
    <row r="45" spans="1:7" s="131" customFormat="1" ht="13.5">
      <c r="A45" s="51" t="s">
        <v>74</v>
      </c>
      <c r="B45" s="52" t="s">
        <v>35</v>
      </c>
      <c r="C45" s="139">
        <f>МР!D46+'МО г.Ртищево'!D35+'Кр-звезда'!D34+Макарово!D34+Октябрьский!D33+Салтыковка!D33+Урусово!D34+'Ш-Голицыно'!D33</f>
        <v>490</v>
      </c>
      <c r="D45" s="139">
        <f>МР!E46+'МО г.Ртищево'!E35+'Кр-звезда'!E34+Макарово!E34+Октябрьский!E33+Салтыковка!E33+Урусово!E34+'Ш-Голицыно'!E33</f>
        <v>125</v>
      </c>
      <c r="E45" s="139">
        <f>МР!F46+'МО г.Ртищево'!F35+'Кр-звезда'!F34+Макарово!F34+Октябрьский!F33+Салтыковка!F33+Урусово!F34+'Ш-Голицыно'!F33</f>
        <v>0</v>
      </c>
      <c r="F45" s="50">
        <f t="shared" si="2"/>
        <v>0</v>
      </c>
      <c r="G45" s="50">
        <f t="shared" si="3"/>
        <v>0</v>
      </c>
    </row>
    <row r="46" spans="1:7" s="131" customFormat="1" ht="13.5">
      <c r="A46" s="51" t="s">
        <v>130</v>
      </c>
      <c r="B46" s="52" t="s">
        <v>36</v>
      </c>
      <c r="C46" s="139">
        <f>C47++C48+C49+C50+C51+C52+C53</f>
        <v>11700.300000000001</v>
      </c>
      <c r="D46" s="139">
        <f>D47++D48+D49+D50+D51+D52+D53</f>
        <v>3375.7</v>
      </c>
      <c r="E46" s="139">
        <f>E47++E48+E49+E50+E51+E52+E53</f>
        <v>976.2</v>
      </c>
      <c r="F46" s="50">
        <f t="shared" si="2"/>
        <v>0.08343375810876644</v>
      </c>
      <c r="G46" s="50">
        <f t="shared" si="3"/>
        <v>0.2891844654442042</v>
      </c>
    </row>
    <row r="47" spans="1:7" ht="12.75">
      <c r="A47" s="150"/>
      <c r="B47" s="142" t="s">
        <v>153</v>
      </c>
      <c r="C47" s="53">
        <f>МР!D48+'МО г.Ртищево'!D37</f>
        <v>7964.1</v>
      </c>
      <c r="D47" s="53">
        <f>МР!E48+'МО г.Ртищево'!E37</f>
        <v>2120.2</v>
      </c>
      <c r="E47" s="53">
        <f>МР!F48+'МО г.Ртищево'!F37</f>
        <v>591.7</v>
      </c>
      <c r="F47" s="50">
        <f t="shared" si="2"/>
        <v>0.07429590286410266</v>
      </c>
      <c r="G47" s="50">
        <f t="shared" si="3"/>
        <v>0.2790774455240072</v>
      </c>
    </row>
    <row r="48" spans="1:7" ht="12.75">
      <c r="A48" s="150"/>
      <c r="B48" s="142" t="s">
        <v>37</v>
      </c>
      <c r="C48" s="53">
        <f>'Кр-звезда'!D36+Макарово!D36+Октябрьский!D35+Салтыковка!D35+Урусово!D36+'Ш-Голицыно'!D35+МР!D50+'МО г.Ртищево'!D41</f>
        <v>28.1</v>
      </c>
      <c r="D48" s="53">
        <f>'Кр-звезда'!E36+Макарово!E36+Октябрьский!E35+Салтыковка!E35+Урусово!E36+'Ш-Голицыно'!E35+МР!E50+'МО г.Ртищево'!E41</f>
        <v>6.9</v>
      </c>
      <c r="E48" s="53">
        <f>'Кр-звезда'!F36+Макарово!F36+Октябрьский!F35+Салтыковка!F35+Урусово!F36+'Ш-Голицыно'!F35+МР!F50+'МО г.Ртищево'!F41</f>
        <v>0</v>
      </c>
      <c r="F48" s="50">
        <f t="shared" si="2"/>
        <v>0</v>
      </c>
      <c r="G48" s="50">
        <f t="shared" si="3"/>
        <v>0</v>
      </c>
    </row>
    <row r="49" spans="1:7" ht="12.75">
      <c r="A49" s="150"/>
      <c r="B49" s="142" t="s">
        <v>109</v>
      </c>
      <c r="C49" s="53">
        <f>МР!D51</f>
        <v>50</v>
      </c>
      <c r="D49" s="53">
        <f>МР!E51</f>
        <v>25.5</v>
      </c>
      <c r="E49" s="53">
        <f>МР!F51</f>
        <v>25.5</v>
      </c>
      <c r="F49" s="50">
        <f t="shared" si="2"/>
        <v>0.51</v>
      </c>
      <c r="G49" s="50">
        <f t="shared" si="3"/>
        <v>1</v>
      </c>
    </row>
    <row r="50" spans="1:7" ht="25.5">
      <c r="A50" s="150"/>
      <c r="B50" s="142" t="s">
        <v>255</v>
      </c>
      <c r="C50" s="53">
        <f>МР!D52+'МО г.Ртищево'!D44</f>
        <v>2998.8999999999996</v>
      </c>
      <c r="D50" s="53">
        <f>МР!E52+'МО г.Ртищево'!E44</f>
        <v>760.6</v>
      </c>
      <c r="E50" s="53">
        <f>МР!F52+'МО г.Ртищево'!F44</f>
        <v>248.6</v>
      </c>
      <c r="F50" s="50">
        <f t="shared" si="2"/>
        <v>0.0828970622561606</v>
      </c>
      <c r="G50" s="50">
        <f t="shared" si="3"/>
        <v>0.32684722587430975</v>
      </c>
    </row>
    <row r="51" spans="1:7" ht="20.25" customHeight="1">
      <c r="A51" s="150"/>
      <c r="B51" s="142" t="s">
        <v>254</v>
      </c>
      <c r="C51" s="140">
        <f>'МО г.Ртищево'!D45</f>
        <v>180</v>
      </c>
      <c r="D51" s="140">
        <f>'МО г.Ртищево'!E45</f>
        <v>45</v>
      </c>
      <c r="E51" s="140">
        <f>'МО г.Ртищево'!F45</f>
        <v>0</v>
      </c>
      <c r="F51" s="50">
        <f t="shared" si="2"/>
        <v>0</v>
      </c>
      <c r="G51" s="50">
        <f t="shared" si="3"/>
        <v>0</v>
      </c>
    </row>
    <row r="52" spans="1:7" ht="26.25" customHeight="1">
      <c r="A52" s="150"/>
      <c r="B52" s="54" t="s">
        <v>256</v>
      </c>
      <c r="C52" s="140">
        <f>МР!D54</f>
        <v>479.2</v>
      </c>
      <c r="D52" s="140">
        <f>МР!E54</f>
        <v>417.5</v>
      </c>
      <c r="E52" s="140">
        <f>МР!F54</f>
        <v>110.4</v>
      </c>
      <c r="F52" s="50">
        <f t="shared" si="2"/>
        <v>0.23038397328881471</v>
      </c>
      <c r="G52" s="50">
        <f t="shared" si="3"/>
        <v>0.2644311377245509</v>
      </c>
    </row>
    <row r="53" spans="1:7" ht="26.25" customHeight="1" hidden="1">
      <c r="A53" s="150"/>
      <c r="B53" s="54" t="s">
        <v>319</v>
      </c>
      <c r="C53" s="140">
        <f>МР!D55</f>
        <v>0</v>
      </c>
      <c r="D53" s="140">
        <f>МР!E55</f>
        <v>0</v>
      </c>
      <c r="E53" s="140">
        <f>МР!F55</f>
        <v>0</v>
      </c>
      <c r="F53" s="50" t="e">
        <f t="shared" si="2"/>
        <v>#DIV/0!</v>
      </c>
      <c r="G53" s="50" t="e">
        <f t="shared" si="3"/>
        <v>#DIV/0!</v>
      </c>
    </row>
    <row r="54" spans="1:7" ht="21" customHeight="1">
      <c r="A54" s="48" t="s">
        <v>111</v>
      </c>
      <c r="B54" s="43" t="s">
        <v>104</v>
      </c>
      <c r="C54" s="55">
        <f>C55</f>
        <v>960</v>
      </c>
      <c r="D54" s="55">
        <f>D55</f>
        <v>237.9</v>
      </c>
      <c r="E54" s="55">
        <f>E55</f>
        <v>0</v>
      </c>
      <c r="F54" s="50">
        <f t="shared" si="2"/>
        <v>0</v>
      </c>
      <c r="G54" s="50">
        <f t="shared" si="3"/>
        <v>0</v>
      </c>
    </row>
    <row r="55" spans="1:7" s="131" customFormat="1" ht="27">
      <c r="A55" s="51" t="s">
        <v>112</v>
      </c>
      <c r="B55" s="52" t="s">
        <v>105</v>
      </c>
      <c r="C55" s="139">
        <f>'Кр-звезда'!D38+Макарово!D38+Октябрьский!D37+Салтыковка!D37+Урусово!D39+'Ш-Голицыно'!D38</f>
        <v>960</v>
      </c>
      <c r="D55" s="139">
        <f>'Кр-звезда'!E38+Макарово!E38+Октябрьский!E37+Салтыковка!E37+Урусово!E39+'Ш-Голицыно'!E38</f>
        <v>237.9</v>
      </c>
      <c r="E55" s="139">
        <f>'Кр-звезда'!F38+Макарово!F38+Октябрьский!F37+Салтыковка!F37+Урусово!F39+'Ш-Голицыно'!F38</f>
        <v>0</v>
      </c>
      <c r="F55" s="50">
        <f t="shared" si="2"/>
        <v>0</v>
      </c>
      <c r="G55" s="50">
        <f t="shared" si="3"/>
        <v>0</v>
      </c>
    </row>
    <row r="56" spans="1:7" ht="21" customHeight="1">
      <c r="A56" s="48" t="s">
        <v>75</v>
      </c>
      <c r="B56" s="43" t="s">
        <v>38</v>
      </c>
      <c r="C56" s="55">
        <f>C57</f>
        <v>824.8</v>
      </c>
      <c r="D56" s="55">
        <f>D57</f>
        <v>179.8</v>
      </c>
      <c r="E56" s="55">
        <f>E57</f>
        <v>43.9</v>
      </c>
      <c r="F56" s="50">
        <f t="shared" si="2"/>
        <v>0.05322502424830262</v>
      </c>
      <c r="G56" s="50">
        <f t="shared" si="3"/>
        <v>0.24416017797552833</v>
      </c>
    </row>
    <row r="57" spans="1:7" s="131" customFormat="1" ht="30" customHeight="1">
      <c r="A57" s="51" t="s">
        <v>159</v>
      </c>
      <c r="B57" s="52" t="s">
        <v>191</v>
      </c>
      <c r="C57" s="139">
        <f>C58+C59+C60+C61</f>
        <v>824.8</v>
      </c>
      <c r="D57" s="139">
        <f>D58+D59+D60+D61</f>
        <v>179.8</v>
      </c>
      <c r="E57" s="139">
        <f>E58+E59+E60+E61</f>
        <v>43.9</v>
      </c>
      <c r="F57" s="50">
        <f t="shared" si="2"/>
        <v>0.05322502424830262</v>
      </c>
      <c r="G57" s="50">
        <f t="shared" si="3"/>
        <v>0.24416017797552833</v>
      </c>
    </row>
    <row r="58" spans="1:7" ht="53.25" customHeight="1">
      <c r="A58" s="150"/>
      <c r="B58" s="56" t="s">
        <v>414</v>
      </c>
      <c r="C58" s="53">
        <f>МР!D61</f>
        <v>200</v>
      </c>
      <c r="D58" s="53">
        <f>МР!E61</f>
        <v>0</v>
      </c>
      <c r="E58" s="53">
        <f>МР!F61</f>
        <v>0</v>
      </c>
      <c r="F58" s="50">
        <f t="shared" si="2"/>
        <v>0</v>
      </c>
      <c r="G58" s="50">
        <v>0</v>
      </c>
    </row>
    <row r="59" spans="1:7" ht="38.25" customHeight="1">
      <c r="A59" s="150"/>
      <c r="B59" s="56" t="s">
        <v>350</v>
      </c>
      <c r="C59" s="53">
        <f>'МО г.Ртищево'!D48</f>
        <v>100</v>
      </c>
      <c r="D59" s="53">
        <f>'МО г.Ртищево'!E48</f>
        <v>50</v>
      </c>
      <c r="E59" s="53">
        <f>'МО г.Ртищево'!F48</f>
        <v>0</v>
      </c>
      <c r="F59" s="50">
        <f t="shared" si="2"/>
        <v>0</v>
      </c>
      <c r="G59" s="50">
        <f t="shared" si="3"/>
        <v>0</v>
      </c>
    </row>
    <row r="60" spans="1:7" ht="41.25" customHeight="1">
      <c r="A60" s="150"/>
      <c r="B60" s="56" t="s">
        <v>230</v>
      </c>
      <c r="C60" s="53">
        <f>'МО г.Ртищево'!D49</f>
        <v>514.8</v>
      </c>
      <c r="D60" s="53">
        <f>'МО г.Ртищево'!E49</f>
        <v>129.8</v>
      </c>
      <c r="E60" s="53">
        <f>'МО г.Ртищево'!F49</f>
        <v>43.9</v>
      </c>
      <c r="F60" s="50">
        <f t="shared" si="2"/>
        <v>0.08527583527583528</v>
      </c>
      <c r="G60" s="50">
        <f t="shared" si="3"/>
        <v>0.3382126348228043</v>
      </c>
    </row>
    <row r="61" spans="1:7" ht="54" customHeight="1">
      <c r="A61" s="150"/>
      <c r="B61" s="56" t="s">
        <v>351</v>
      </c>
      <c r="C61" s="53">
        <f>'МО г.Ртищево'!D50</f>
        <v>10</v>
      </c>
      <c r="D61" s="53">
        <f>'МО г.Ртищево'!E50</f>
        <v>0</v>
      </c>
      <c r="E61" s="53">
        <f>'МО г.Ртищево'!F50</f>
        <v>0</v>
      </c>
      <c r="F61" s="50">
        <f t="shared" si="2"/>
        <v>0</v>
      </c>
      <c r="G61" s="50">
        <v>0</v>
      </c>
    </row>
    <row r="62" spans="1:7" ht="22.5" customHeight="1">
      <c r="A62" s="48" t="s">
        <v>76</v>
      </c>
      <c r="B62" s="43" t="s">
        <v>40</v>
      </c>
      <c r="C62" s="55">
        <f>C63+C64+C69</f>
        <v>52868.00000000001</v>
      </c>
      <c r="D62" s="55">
        <f>D63+D64+D69</f>
        <v>52630.600000000006</v>
      </c>
      <c r="E62" s="55">
        <f>E63+E64+E69</f>
        <v>600</v>
      </c>
      <c r="F62" s="50">
        <f t="shared" si="2"/>
        <v>0.011349020201255956</v>
      </c>
      <c r="G62" s="50">
        <f t="shared" si="3"/>
        <v>0.011400212043944017</v>
      </c>
    </row>
    <row r="63" spans="1:7" ht="32.25" customHeight="1">
      <c r="A63" s="48" t="s">
        <v>297</v>
      </c>
      <c r="B63" s="142" t="s">
        <v>396</v>
      </c>
      <c r="C63" s="55">
        <f>МР!D67</f>
        <v>217.4</v>
      </c>
      <c r="D63" s="55">
        <f>МР!E67</f>
        <v>55</v>
      </c>
      <c r="E63" s="55">
        <f>МР!F67</f>
        <v>0</v>
      </c>
      <c r="F63" s="50">
        <f t="shared" si="2"/>
        <v>0</v>
      </c>
      <c r="G63" s="50">
        <f t="shared" si="3"/>
        <v>0</v>
      </c>
    </row>
    <row r="64" spans="1:7" s="131" customFormat="1" ht="26.25" customHeight="1">
      <c r="A64" s="51" t="s">
        <v>121</v>
      </c>
      <c r="B64" s="52" t="s">
        <v>258</v>
      </c>
      <c r="C64" s="139">
        <f>C65+C66+C67+C68</f>
        <v>52550.600000000006</v>
      </c>
      <c r="D64" s="139">
        <f>D65+D66+D67+D68</f>
        <v>52550.600000000006</v>
      </c>
      <c r="E64" s="139">
        <f>E65+E66+E67+E68</f>
        <v>600</v>
      </c>
      <c r="F64" s="50">
        <f t="shared" si="2"/>
        <v>0.011417567068691887</v>
      </c>
      <c r="G64" s="50">
        <f t="shared" si="3"/>
        <v>0.011417567068691887</v>
      </c>
    </row>
    <row r="65" spans="1:7" ht="45.75" customHeight="1">
      <c r="A65" s="150"/>
      <c r="B65" s="57" t="s">
        <v>353</v>
      </c>
      <c r="C65" s="53">
        <f>'МО г.Ртищево'!D56</f>
        <v>5833.9</v>
      </c>
      <c r="D65" s="53">
        <f>'МО г.Ртищево'!E56</f>
        <v>5833.9</v>
      </c>
      <c r="E65" s="53">
        <f>'МО г.Ртищево'!F56</f>
        <v>600</v>
      </c>
      <c r="F65" s="50">
        <f t="shared" si="2"/>
        <v>0.10284715199094946</v>
      </c>
      <c r="G65" s="50">
        <f t="shared" si="3"/>
        <v>0.10284715199094946</v>
      </c>
    </row>
    <row r="66" spans="1:7" ht="42" customHeight="1">
      <c r="A66" s="48"/>
      <c r="B66" s="57" t="s">
        <v>398</v>
      </c>
      <c r="C66" s="53">
        <f>МР!D68</f>
        <v>29298.4</v>
      </c>
      <c r="D66" s="53">
        <f>МР!E68</f>
        <v>29298.4</v>
      </c>
      <c r="E66" s="53">
        <f>МР!F68</f>
        <v>0</v>
      </c>
      <c r="F66" s="50">
        <f t="shared" si="2"/>
        <v>0</v>
      </c>
      <c r="G66" s="50">
        <f t="shared" si="3"/>
        <v>0</v>
      </c>
    </row>
    <row r="67" spans="1:7" ht="71.25" customHeight="1">
      <c r="A67" s="48"/>
      <c r="B67" s="57" t="s">
        <v>400</v>
      </c>
      <c r="C67" s="53">
        <f>МР!D69</f>
        <v>17245.8</v>
      </c>
      <c r="D67" s="53">
        <f>МР!E69</f>
        <v>17245.8</v>
      </c>
      <c r="E67" s="53">
        <f>МР!F69</f>
        <v>0</v>
      </c>
      <c r="F67" s="50">
        <f t="shared" si="2"/>
        <v>0</v>
      </c>
      <c r="G67" s="50">
        <f t="shared" si="3"/>
        <v>0</v>
      </c>
    </row>
    <row r="68" spans="1:7" ht="63" customHeight="1">
      <c r="A68" s="48"/>
      <c r="B68" s="56" t="s">
        <v>402</v>
      </c>
      <c r="C68" s="53">
        <f>МР!D70</f>
        <v>172.5</v>
      </c>
      <c r="D68" s="53">
        <f>МР!E70</f>
        <v>172.5</v>
      </c>
      <c r="E68" s="53">
        <f>МР!F70</f>
        <v>0</v>
      </c>
      <c r="F68" s="50">
        <f t="shared" si="2"/>
        <v>0</v>
      </c>
      <c r="G68" s="50">
        <f t="shared" si="3"/>
        <v>0</v>
      </c>
    </row>
    <row r="69" spans="1:7" s="131" customFormat="1" ht="28.5" customHeight="1">
      <c r="A69" s="51" t="s">
        <v>77</v>
      </c>
      <c r="B69" s="58" t="s">
        <v>208</v>
      </c>
      <c r="C69" s="139">
        <f>C70+C71</f>
        <v>100</v>
      </c>
      <c r="D69" s="139">
        <f>D70+D71</f>
        <v>25</v>
      </c>
      <c r="E69" s="139">
        <f>E70+E71</f>
        <v>0</v>
      </c>
      <c r="F69" s="50">
        <f t="shared" si="2"/>
        <v>0</v>
      </c>
      <c r="G69" s="50">
        <f t="shared" si="3"/>
        <v>0</v>
      </c>
    </row>
    <row r="70" spans="1:7" ht="22.5" customHeight="1">
      <c r="A70" s="48"/>
      <c r="B70" s="59" t="s">
        <v>125</v>
      </c>
      <c r="C70" s="53">
        <f>МР!D73+'Кр-звезда'!D44+Макарово!D44+Октябрьский!D43+Салтыковка!D43+Урусово!D45+'Ш-Голицыно'!D44</f>
        <v>100</v>
      </c>
      <c r="D70" s="53">
        <f>МР!E73+'Кр-звезда'!E44+Макарово!E44+Октябрьский!E43+Салтыковка!E43+Урусово!E45+'Ш-Голицыно'!E44</f>
        <v>25</v>
      </c>
      <c r="E70" s="53">
        <f>МР!F73+'Кр-звезда'!F44+Макарово!F44+Октябрьский!F43+Салтыковка!F43+Урусово!F45+'Ш-Голицыно'!F44</f>
        <v>0</v>
      </c>
      <c r="F70" s="50">
        <f t="shared" si="2"/>
        <v>0</v>
      </c>
      <c r="G70" s="50">
        <f t="shared" si="3"/>
        <v>0</v>
      </c>
    </row>
    <row r="71" spans="1:7" ht="46.5" customHeight="1" hidden="1">
      <c r="A71" s="48"/>
      <c r="B71" s="59" t="s">
        <v>326</v>
      </c>
      <c r="C71" s="53">
        <f>МР!D74</f>
        <v>0</v>
      </c>
      <c r="D71" s="53">
        <f>МР!E74</f>
        <v>0</v>
      </c>
      <c r="E71" s="53">
        <f>МР!F74</f>
        <v>0</v>
      </c>
      <c r="F71" s="50" t="e">
        <f t="shared" si="2"/>
        <v>#DIV/0!</v>
      </c>
      <c r="G71" s="50" t="e">
        <f t="shared" si="3"/>
        <v>#DIV/0!</v>
      </c>
    </row>
    <row r="72" spans="1:7" ht="27" customHeight="1">
      <c r="A72" s="60" t="s">
        <v>78</v>
      </c>
      <c r="B72" s="148" t="s">
        <v>41</v>
      </c>
      <c r="C72" s="55">
        <f>C73+C76+C80</f>
        <v>35971.600000000006</v>
      </c>
      <c r="D72" s="55">
        <f>D73+D76+D80</f>
        <v>13286.9</v>
      </c>
      <c r="E72" s="55">
        <f>E73+E76+E80</f>
        <v>3024.3</v>
      </c>
      <c r="F72" s="50">
        <f t="shared" si="2"/>
        <v>0.08407465889757475</v>
      </c>
      <c r="G72" s="50">
        <f t="shared" si="3"/>
        <v>0.22761516982892926</v>
      </c>
    </row>
    <row r="73" spans="1:7" s="131" customFormat="1" ht="13.5">
      <c r="A73" s="51" t="s">
        <v>79</v>
      </c>
      <c r="B73" s="52" t="s">
        <v>42</v>
      </c>
      <c r="C73" s="139">
        <f>C74+C75</f>
        <v>2800.6</v>
      </c>
      <c r="D73" s="139">
        <f>D74+D75</f>
        <v>697</v>
      </c>
      <c r="E73" s="139">
        <f>E74+E75</f>
        <v>0</v>
      </c>
      <c r="F73" s="50">
        <f t="shared" si="2"/>
        <v>0</v>
      </c>
      <c r="G73" s="50">
        <f t="shared" si="3"/>
        <v>0</v>
      </c>
    </row>
    <row r="74" spans="1:7" ht="41.25" customHeight="1">
      <c r="A74" s="150"/>
      <c r="B74" s="142" t="s">
        <v>354</v>
      </c>
      <c r="C74" s="53">
        <f>'МО г.Ртищево'!D61</f>
        <v>1300.6</v>
      </c>
      <c r="D74" s="53">
        <f>'МО г.Ртищево'!E61</f>
        <v>322</v>
      </c>
      <c r="E74" s="53">
        <f>'МО г.Ртищево'!F61</f>
        <v>0</v>
      </c>
      <c r="F74" s="50">
        <f t="shared" si="2"/>
        <v>0</v>
      </c>
      <c r="G74" s="50">
        <f t="shared" si="3"/>
        <v>0</v>
      </c>
    </row>
    <row r="75" spans="1:7" ht="26.25" customHeight="1">
      <c r="A75" s="150"/>
      <c r="B75" s="142" t="s">
        <v>176</v>
      </c>
      <c r="C75" s="53">
        <f>'МО г.Ртищево'!D66</f>
        <v>1500</v>
      </c>
      <c r="D75" s="53">
        <f>'МО г.Ртищево'!E66</f>
        <v>375</v>
      </c>
      <c r="E75" s="53">
        <f>'МО г.Ртищево'!F66</f>
        <v>0</v>
      </c>
      <c r="F75" s="50">
        <f t="shared" si="2"/>
        <v>0</v>
      </c>
      <c r="G75" s="50">
        <f t="shared" si="3"/>
        <v>0</v>
      </c>
    </row>
    <row r="76" spans="1:7" s="131" customFormat="1" ht="21" customHeight="1">
      <c r="A76" s="51" t="s">
        <v>80</v>
      </c>
      <c r="B76" s="52" t="s">
        <v>259</v>
      </c>
      <c r="C76" s="139">
        <f>C79+C77</f>
        <v>7000</v>
      </c>
      <c r="D76" s="139">
        <f>D79+D77</f>
        <v>3100</v>
      </c>
      <c r="E76" s="139">
        <f>E79+E77</f>
        <v>0</v>
      </c>
      <c r="F76" s="50">
        <f t="shared" si="2"/>
        <v>0</v>
      </c>
      <c r="G76" s="50">
        <f t="shared" si="3"/>
        <v>0</v>
      </c>
    </row>
    <row r="77" spans="1:7" s="131" customFormat="1" ht="29.25" customHeight="1">
      <c r="A77" s="51"/>
      <c r="B77" s="142" t="s">
        <v>248</v>
      </c>
      <c r="C77" s="53">
        <f>МР!D83</f>
        <v>4400</v>
      </c>
      <c r="D77" s="53">
        <f>МР!E83</f>
        <v>2450</v>
      </c>
      <c r="E77" s="53">
        <f>МР!F83</f>
        <v>0</v>
      </c>
      <c r="F77" s="50">
        <f t="shared" si="2"/>
        <v>0</v>
      </c>
      <c r="G77" s="50">
        <f t="shared" si="3"/>
        <v>0</v>
      </c>
    </row>
    <row r="78" spans="1:7" ht="44.25" customHeight="1">
      <c r="A78" s="150"/>
      <c r="B78" s="62" t="s">
        <v>318</v>
      </c>
      <c r="C78" s="53">
        <f>МР!D84</f>
        <v>4400</v>
      </c>
      <c r="D78" s="53">
        <f>МР!E84</f>
        <v>2450</v>
      </c>
      <c r="E78" s="53">
        <f>МР!F84</f>
        <v>0</v>
      </c>
      <c r="F78" s="50">
        <f t="shared" si="2"/>
        <v>0</v>
      </c>
      <c r="G78" s="50">
        <f t="shared" si="3"/>
        <v>0</v>
      </c>
    </row>
    <row r="79" spans="1:7" ht="32.25" customHeight="1">
      <c r="A79" s="150"/>
      <c r="B79" s="142" t="s">
        <v>357</v>
      </c>
      <c r="C79" s="53">
        <f>'МО г.Ртищево'!D68</f>
        <v>2600</v>
      </c>
      <c r="D79" s="53">
        <f>'МО г.Ртищево'!E68</f>
        <v>650</v>
      </c>
      <c r="E79" s="53">
        <f>'МО г.Ртищево'!F68</f>
        <v>0</v>
      </c>
      <c r="F79" s="50">
        <f t="shared" si="2"/>
        <v>0</v>
      </c>
      <c r="G79" s="50">
        <f t="shared" si="3"/>
        <v>0</v>
      </c>
    </row>
    <row r="80" spans="1:7" s="131" customFormat="1" ht="21" customHeight="1">
      <c r="A80" s="51" t="s">
        <v>44</v>
      </c>
      <c r="B80" s="154" t="s">
        <v>249</v>
      </c>
      <c r="C80" s="139">
        <f>C81+C88+C90+C91+C89</f>
        <v>26171.000000000004</v>
      </c>
      <c r="D80" s="139">
        <f>D81+D88+D90+D91+D89</f>
        <v>9489.9</v>
      </c>
      <c r="E80" s="139">
        <f>E81+E88+E90+E91+E89</f>
        <v>3024.3</v>
      </c>
      <c r="F80" s="50">
        <f t="shared" si="2"/>
        <v>0.11555920675556913</v>
      </c>
      <c r="G80" s="50">
        <f t="shared" si="3"/>
        <v>0.31868618215155065</v>
      </c>
    </row>
    <row r="81" spans="1:7" ht="30.75" customHeight="1">
      <c r="A81" s="150"/>
      <c r="B81" s="61" t="s">
        <v>415</v>
      </c>
      <c r="C81" s="53">
        <f>'МО г.Ртищево'!D70</f>
        <v>1835</v>
      </c>
      <c r="D81" s="53">
        <f>'МО г.Ртищево'!E70</f>
        <v>1011</v>
      </c>
      <c r="E81" s="53">
        <f>'МО г.Ртищево'!F70</f>
        <v>0</v>
      </c>
      <c r="F81" s="50">
        <f t="shared" si="2"/>
        <v>0</v>
      </c>
      <c r="G81" s="50">
        <f t="shared" si="3"/>
        <v>0</v>
      </c>
    </row>
    <row r="82" spans="1:7" ht="23.25" customHeight="1" hidden="1">
      <c r="A82" s="150"/>
      <c r="B82" s="62" t="s">
        <v>260</v>
      </c>
      <c r="C82" s="53">
        <v>0</v>
      </c>
      <c r="D82" s="53">
        <v>0</v>
      </c>
      <c r="E82" s="53">
        <f>'МО г.Ртищево'!F71</f>
        <v>0</v>
      </c>
      <c r="F82" s="50" t="e">
        <f t="shared" si="2"/>
        <v>#DIV/0!</v>
      </c>
      <c r="G82" s="50" t="e">
        <f t="shared" si="3"/>
        <v>#DIV/0!</v>
      </c>
    </row>
    <row r="83" spans="1:7" ht="30" customHeight="1" hidden="1">
      <c r="A83" s="150"/>
      <c r="B83" s="62" t="s">
        <v>331</v>
      </c>
      <c r="C83" s="53">
        <v>0</v>
      </c>
      <c r="D83" s="53">
        <f>'МО г.Ртищево'!E72</f>
        <v>0</v>
      </c>
      <c r="E83" s="53">
        <f>'МО г.Ртищево'!F72</f>
        <v>0</v>
      </c>
      <c r="F83" s="50" t="e">
        <f t="shared" si="2"/>
        <v>#DIV/0!</v>
      </c>
      <c r="G83" s="50" t="e">
        <f t="shared" si="3"/>
        <v>#DIV/0!</v>
      </c>
    </row>
    <row r="84" spans="1:7" ht="23.25" customHeight="1" hidden="1">
      <c r="A84" s="150"/>
      <c r="B84" s="62" t="s">
        <v>261</v>
      </c>
      <c r="C84" s="53">
        <v>0</v>
      </c>
      <c r="D84" s="53">
        <f>'МО г.Ртищево'!E73</f>
        <v>0</v>
      </c>
      <c r="E84" s="53">
        <f>'МО г.Ртищево'!F73</f>
        <v>0</v>
      </c>
      <c r="F84" s="50" t="e">
        <f t="shared" si="2"/>
        <v>#DIV/0!</v>
      </c>
      <c r="G84" s="50" t="e">
        <f t="shared" si="3"/>
        <v>#DIV/0!</v>
      </c>
    </row>
    <row r="85" spans="1:7" ht="30.75" customHeight="1" hidden="1">
      <c r="A85" s="150"/>
      <c r="B85" s="62" t="s">
        <v>262</v>
      </c>
      <c r="C85" s="53">
        <v>0</v>
      </c>
      <c r="D85" s="53">
        <f>'МО г.Ртищево'!E74</f>
        <v>0</v>
      </c>
      <c r="E85" s="53">
        <f>'МО г.Ртищево'!F74</f>
        <v>0</v>
      </c>
      <c r="F85" s="50" t="e">
        <f t="shared" si="2"/>
        <v>#DIV/0!</v>
      </c>
      <c r="G85" s="50" t="e">
        <f t="shared" si="3"/>
        <v>#DIV/0!</v>
      </c>
    </row>
    <row r="86" spans="1:7" ht="20.25" customHeight="1" hidden="1">
      <c r="A86" s="150"/>
      <c r="B86" s="62" t="s">
        <v>263</v>
      </c>
      <c r="C86" s="53">
        <v>0</v>
      </c>
      <c r="D86" s="53">
        <f>'МО г.Ртищево'!E83</f>
        <v>0</v>
      </c>
      <c r="E86" s="53">
        <f>'МО г.Ртищево'!F83</f>
        <v>0</v>
      </c>
      <c r="F86" s="50" t="e">
        <f t="shared" si="2"/>
        <v>#DIV/0!</v>
      </c>
      <c r="G86" s="50" t="e">
        <f t="shared" si="3"/>
        <v>#DIV/0!</v>
      </c>
    </row>
    <row r="87" spans="1:7" ht="19.5" customHeight="1" hidden="1">
      <c r="A87" s="150"/>
      <c r="B87" s="62" t="s">
        <v>264</v>
      </c>
      <c r="C87" s="53">
        <v>0</v>
      </c>
      <c r="D87" s="53">
        <v>0</v>
      </c>
      <c r="E87" s="53">
        <v>0</v>
      </c>
      <c r="F87" s="50" t="e">
        <f t="shared" si="2"/>
        <v>#DIV/0!</v>
      </c>
      <c r="G87" s="50" t="e">
        <f t="shared" si="3"/>
        <v>#DIV/0!</v>
      </c>
    </row>
    <row r="88" spans="1:7" ht="21" customHeight="1">
      <c r="A88" s="150"/>
      <c r="B88" s="61" t="s">
        <v>178</v>
      </c>
      <c r="C88" s="53">
        <f>'МО г.Ртищево'!D84+'Кр-звезда'!D47+Макарово!D47+Октябрьский!D46+Салтыковка!D46+Урусово!D48+'Ш-Голицыно'!D47</f>
        <v>11280.1</v>
      </c>
      <c r="D88" s="53">
        <f>'МО г.Ртищево'!E84+'Кр-звезда'!E47+Макарово!E47+Октябрьский!E46+Салтыковка!E46+Урусово!E48+'Ш-Голицыно'!E47</f>
        <v>4098.799999999999</v>
      </c>
      <c r="E88" s="53">
        <f>'МО г.Ртищево'!F84+'Кр-звезда'!F47+Макарово!F47+Октябрьский!F46+Салтыковка!F46+Урусово!F48+'Ш-Голицыно'!F47</f>
        <v>1660.6000000000001</v>
      </c>
      <c r="F88" s="50">
        <f t="shared" si="2"/>
        <v>0.14721500695915818</v>
      </c>
      <c r="G88" s="50">
        <f t="shared" si="3"/>
        <v>0.40514296867375826</v>
      </c>
    </row>
    <row r="89" spans="1:7" ht="21" customHeight="1">
      <c r="A89" s="150"/>
      <c r="B89" s="61" t="s">
        <v>332</v>
      </c>
      <c r="C89" s="53">
        <f>'Кр-звезда'!D49+Макарово!D49+Октябрьский!D48+Салтыковка!D48+Урусово!D50+'Ш-Голицыно'!D49</f>
        <v>49.7</v>
      </c>
      <c r="D89" s="53">
        <f>'Кр-звезда'!E49+Макарово!E49+Октябрьский!E48+Салтыковка!E48+Урусово!E50+'Ш-Голицыно'!E49</f>
        <v>12.2</v>
      </c>
      <c r="E89" s="53">
        <f>'Кр-звезда'!F49+Макарово!F49+Октябрьский!F48+Салтыковка!F48+Урусово!F50+'Ш-Голицыно'!F49</f>
        <v>0</v>
      </c>
      <c r="F89" s="50">
        <f t="shared" si="2"/>
        <v>0</v>
      </c>
      <c r="G89" s="50">
        <f t="shared" si="3"/>
        <v>0</v>
      </c>
    </row>
    <row r="90" spans="1:7" ht="21" customHeight="1">
      <c r="A90" s="150"/>
      <c r="B90" s="61" t="s">
        <v>236</v>
      </c>
      <c r="C90" s="53">
        <f>'Кр-звезда'!D48+Макарово!D48+Октябрьский!D47+Салтыковка!D47+Урусово!D49+'Ш-Голицыно'!D48</f>
        <v>51.2</v>
      </c>
      <c r="D90" s="53">
        <f>'Кр-звезда'!E48+Макарово!E48+Октябрьский!E47+Салтыковка!E47+Урусово!E49+'Ш-Голицыно'!E48</f>
        <v>10.9</v>
      </c>
      <c r="E90" s="53">
        <f>'Кр-звезда'!F48+Макарово!F48+Октябрьский!F47+Салтыковка!F47+Урусово!F49+'Ш-Голицыно'!F48</f>
        <v>0</v>
      </c>
      <c r="F90" s="50">
        <f t="shared" si="2"/>
        <v>0</v>
      </c>
      <c r="G90" s="50">
        <f t="shared" si="3"/>
        <v>0</v>
      </c>
    </row>
    <row r="91" spans="1:7" ht="21" customHeight="1">
      <c r="A91" s="150"/>
      <c r="B91" s="61" t="s">
        <v>180</v>
      </c>
      <c r="C91" s="53">
        <f>'МО г.Ртищево'!D85+'Кр-звезда'!D50+Макарово!D50+Октябрьский!D49+Салтыковка!D49+Урусово!D51+'Ш-Голицыно'!D50</f>
        <v>12955</v>
      </c>
      <c r="D91" s="53">
        <f>'МО г.Ртищево'!E85+'Кр-звезда'!E50+Макарово!E50+Октябрьский!E49+Салтыковка!E49+Урусово!E51+'Ш-Голицыно'!E50</f>
        <v>4357</v>
      </c>
      <c r="E91" s="53">
        <f>'МО г.Ртищево'!F85+'Кр-звезда'!F50+Макарово!F50+Октябрьский!F49+Салтыковка!F49+Урусово!F51+'Ш-Голицыно'!F50</f>
        <v>1363.7</v>
      </c>
      <c r="F91" s="50">
        <f t="shared" si="2"/>
        <v>0.10526437668853725</v>
      </c>
      <c r="G91" s="50">
        <f t="shared" si="3"/>
        <v>0.3129905898554051</v>
      </c>
    </row>
    <row r="92" spans="1:7" ht="21.75" customHeight="1">
      <c r="A92" s="60" t="s">
        <v>128</v>
      </c>
      <c r="B92" s="148" t="s">
        <v>126</v>
      </c>
      <c r="C92" s="55">
        <f>C93</f>
        <v>0.8999999999999999</v>
      </c>
      <c r="D92" s="55">
        <f>D93</f>
        <v>0.8999999999999999</v>
      </c>
      <c r="E92" s="55">
        <f>E93</f>
        <v>0.8999999999999999</v>
      </c>
      <c r="F92" s="50">
        <f t="shared" si="2"/>
        <v>1</v>
      </c>
      <c r="G92" s="50">
        <f t="shared" si="3"/>
        <v>1</v>
      </c>
    </row>
    <row r="93" spans="1:7" ht="18" customHeight="1">
      <c r="A93" s="63" t="s">
        <v>122</v>
      </c>
      <c r="B93" s="155" t="s">
        <v>243</v>
      </c>
      <c r="C93" s="53">
        <f>'Кр-звезда'!D52+Макарово!D52+Октябрьский!D52+Салтыковка!D51+Урусово!D53+'Ш-Голицыно'!D52</f>
        <v>0.8999999999999999</v>
      </c>
      <c r="D93" s="53">
        <f>'Кр-звезда'!E52+Макарово!E52+Октябрьский!E52+Салтыковка!E51+Урусово!E53+'Ш-Голицыно'!E52</f>
        <v>0.8999999999999999</v>
      </c>
      <c r="E93" s="53">
        <f>'Кр-звезда'!F52+Макарово!F52+Октябрьский!F52+Салтыковка!F51+Урусово!F53+'Ш-Голицыно'!F52</f>
        <v>0.8999999999999999</v>
      </c>
      <c r="F93" s="50">
        <f t="shared" si="2"/>
        <v>1</v>
      </c>
      <c r="G93" s="50">
        <f t="shared" si="3"/>
        <v>1</v>
      </c>
    </row>
    <row r="94" spans="1:7" ht="18" customHeight="1">
      <c r="A94" s="48" t="s">
        <v>46</v>
      </c>
      <c r="B94" s="43" t="s">
        <v>47</v>
      </c>
      <c r="C94" s="55">
        <f>C95+C96+C97+C98</f>
        <v>449669.29999999993</v>
      </c>
      <c r="D94" s="55">
        <f>D95+D96+D97+D98</f>
        <v>128169.1</v>
      </c>
      <c r="E94" s="55">
        <f>E95+E96+E97+E98</f>
        <v>17536.8</v>
      </c>
      <c r="F94" s="50">
        <f t="shared" si="2"/>
        <v>0.03899932683863453</v>
      </c>
      <c r="G94" s="50">
        <f t="shared" si="3"/>
        <v>0.13682549069939634</v>
      </c>
    </row>
    <row r="95" spans="1:7" ht="12.75">
      <c r="A95" s="150" t="s">
        <v>48</v>
      </c>
      <c r="B95" s="142" t="s">
        <v>49</v>
      </c>
      <c r="C95" s="53">
        <f>МР!D93</f>
        <v>125420.9</v>
      </c>
      <c r="D95" s="53">
        <f>МР!E93</f>
        <v>37122.8</v>
      </c>
      <c r="E95" s="53">
        <f>МР!F93</f>
        <v>5801.5</v>
      </c>
      <c r="F95" s="50">
        <f t="shared" si="2"/>
        <v>0.04625624596857462</v>
      </c>
      <c r="G95" s="50">
        <f t="shared" si="3"/>
        <v>0.15627862122469208</v>
      </c>
    </row>
    <row r="96" spans="1:7" ht="12.75">
      <c r="A96" s="150" t="s">
        <v>50</v>
      </c>
      <c r="B96" s="142" t="s">
        <v>152</v>
      </c>
      <c r="C96" s="53">
        <f>МР!D95+'МО г.Ртищево'!D87</f>
        <v>299647.3</v>
      </c>
      <c r="D96" s="53">
        <f>МР!E95+'МО г.Ртищево'!E87</f>
        <v>84946.9</v>
      </c>
      <c r="E96" s="53">
        <f>МР!F95+'МО г.Ртищево'!F87</f>
        <v>10185.5</v>
      </c>
      <c r="F96" s="50">
        <f t="shared" si="2"/>
        <v>0.033991629492406576</v>
      </c>
      <c r="G96" s="50">
        <f t="shared" si="3"/>
        <v>0.1199043166966658</v>
      </c>
    </row>
    <row r="97" spans="1:7" ht="12.75">
      <c r="A97" s="150" t="s">
        <v>51</v>
      </c>
      <c r="B97" s="142" t="s">
        <v>52</v>
      </c>
      <c r="C97" s="53">
        <f>МР!D96+'Кр-звезда'!D56+Макарово!D56+Октябрьский!D56+Салтыковка!D55+Урусово!D57+'Ш-Голицыно'!D56</f>
        <v>4161.1</v>
      </c>
      <c r="D97" s="53">
        <f>МР!E96+'Кр-звезда'!E56+Макарово!E56+Октябрьский!E56+Салтыковка!E55+Урусово!E57+'Ш-Голицыно'!E56</f>
        <v>136.8</v>
      </c>
      <c r="E97" s="53">
        <f>МР!F96+'Кр-звезда'!F56+Макарово!F56+Октябрьский!F56+Салтыковка!F55+Урусово!F57+'Ш-Голицыно'!F56</f>
        <v>20.8</v>
      </c>
      <c r="F97" s="50">
        <f t="shared" si="2"/>
        <v>0.004998678234120785</v>
      </c>
      <c r="G97" s="50">
        <f t="shared" si="3"/>
        <v>0.15204678362573099</v>
      </c>
    </row>
    <row r="98" spans="1:7" ht="12.75">
      <c r="A98" s="150" t="s">
        <v>53</v>
      </c>
      <c r="B98" s="142" t="s">
        <v>54</v>
      </c>
      <c r="C98" s="53">
        <f>МР!D98</f>
        <v>20440</v>
      </c>
      <c r="D98" s="53">
        <f>МР!E98</f>
        <v>5962.6</v>
      </c>
      <c r="E98" s="53">
        <f>МР!F98</f>
        <v>1529</v>
      </c>
      <c r="F98" s="50">
        <f t="shared" si="2"/>
        <v>0.07480430528375734</v>
      </c>
      <c r="G98" s="50">
        <f t="shared" si="3"/>
        <v>0.2564317579579378</v>
      </c>
    </row>
    <row r="99" spans="1:7" ht="12.75">
      <c r="A99" s="150"/>
      <c r="B99" s="142" t="s">
        <v>55</v>
      </c>
      <c r="C99" s="53">
        <f>МР!D99</f>
        <v>585</v>
      </c>
      <c r="D99" s="53">
        <f>МР!E99</f>
        <v>30.5</v>
      </c>
      <c r="E99" s="53">
        <f>МР!F99</f>
        <v>0</v>
      </c>
      <c r="F99" s="50">
        <f t="shared" si="2"/>
        <v>0</v>
      </c>
      <c r="G99" s="50">
        <f t="shared" si="3"/>
        <v>0</v>
      </c>
    </row>
    <row r="100" spans="1:7" ht="12.75">
      <c r="A100" s="48" t="s">
        <v>56</v>
      </c>
      <c r="B100" s="43" t="s">
        <v>157</v>
      </c>
      <c r="C100" s="55">
        <f>C101+C102</f>
        <v>54929.7</v>
      </c>
      <c r="D100" s="55">
        <f>D101+D102</f>
        <v>16621.1</v>
      </c>
      <c r="E100" s="55">
        <f>E101+E102</f>
        <v>6258.4</v>
      </c>
      <c r="F100" s="50">
        <f t="shared" si="2"/>
        <v>0.11393472019690623</v>
      </c>
      <c r="G100" s="50">
        <f t="shared" si="3"/>
        <v>0.376533442431608</v>
      </c>
    </row>
    <row r="101" spans="1:7" ht="12.75">
      <c r="A101" s="150" t="s">
        <v>57</v>
      </c>
      <c r="B101" s="142" t="s">
        <v>58</v>
      </c>
      <c r="C101" s="53">
        <f>МР!D101</f>
        <v>51825.7</v>
      </c>
      <c r="D101" s="53">
        <f>МР!E101</f>
        <v>15810</v>
      </c>
      <c r="E101" s="53">
        <f>МР!F101</f>
        <v>6039.2</v>
      </c>
      <c r="F101" s="50">
        <f t="shared" si="2"/>
        <v>0.11652905797702684</v>
      </c>
      <c r="G101" s="50">
        <f t="shared" si="3"/>
        <v>0.3819860847564832</v>
      </c>
    </row>
    <row r="102" spans="1:7" ht="12.75">
      <c r="A102" s="150" t="s">
        <v>59</v>
      </c>
      <c r="B102" s="142" t="s">
        <v>110</v>
      </c>
      <c r="C102" s="53">
        <f>МР!D102</f>
        <v>3104</v>
      </c>
      <c r="D102" s="53">
        <f>МР!E102</f>
        <v>811.1</v>
      </c>
      <c r="E102" s="53">
        <f>МР!F102</f>
        <v>219.2</v>
      </c>
      <c r="F102" s="50">
        <f t="shared" si="2"/>
        <v>0.07061855670103093</v>
      </c>
      <c r="G102" s="50">
        <f t="shared" si="3"/>
        <v>0.2702502774010603</v>
      </c>
    </row>
    <row r="103" spans="1:7" ht="16.5" customHeight="1">
      <c r="A103" s="48" t="s">
        <v>60</v>
      </c>
      <c r="B103" s="43" t="s">
        <v>61</v>
      </c>
      <c r="C103" s="55">
        <f>C104+C105+C106+C107</f>
        <v>20233.199999999997</v>
      </c>
      <c r="D103" s="55">
        <f>D104+D105+D106+D107</f>
        <v>5180</v>
      </c>
      <c r="E103" s="55">
        <f>E104+E105+E106+E107</f>
        <v>158.2</v>
      </c>
      <c r="F103" s="50">
        <f t="shared" si="2"/>
        <v>0.007818832414052153</v>
      </c>
      <c r="G103" s="50">
        <f t="shared" si="3"/>
        <v>0.030540540540540537</v>
      </c>
    </row>
    <row r="104" spans="1:7" ht="12.75">
      <c r="A104" s="150" t="s">
        <v>62</v>
      </c>
      <c r="B104" s="64" t="s">
        <v>220</v>
      </c>
      <c r="C104" s="53">
        <f>МР!D105+'МО г.Ртищево'!D89+'Кр-звезда'!D58+Макарово!D55+Октябрьский!D58+Салтыковка!D57+Урусово!D59+'Ш-Голицыно'!D57</f>
        <v>1581</v>
      </c>
      <c r="D104" s="53">
        <f>МР!E105+'МО г.Ртищево'!E89+'Кр-звезда'!E58+Макарово!E55+Октябрьский!E58+Салтыковка!E57+Урусово!E59+'Ш-Голицыно'!E57</f>
        <v>511.5</v>
      </c>
      <c r="E104" s="53">
        <f>МР!F105+'МО г.Ртищево'!F89+'Кр-звезда'!F58+Макарово!F55+Октябрьский!F58+Салтыковка!F57+Урусово!F59+'Ш-Голицыно'!F57</f>
        <v>147.39999999999998</v>
      </c>
      <c r="F104" s="50">
        <f aca="true" t="shared" si="4" ref="F104:F115">E104/C104</f>
        <v>0.09323213156230233</v>
      </c>
      <c r="G104" s="50">
        <f aca="true" t="shared" si="5" ref="G104:G115">E104/D104</f>
        <v>0.28817204301075267</v>
      </c>
    </row>
    <row r="105" spans="1:7" ht="12.75">
      <c r="A105" s="150" t="s">
        <v>63</v>
      </c>
      <c r="B105" s="64" t="s">
        <v>416</v>
      </c>
      <c r="C105" s="53">
        <f>МР!D106</f>
        <v>14530.8</v>
      </c>
      <c r="D105" s="53">
        <f>МР!E106</f>
        <v>3638.2</v>
      </c>
      <c r="E105" s="53">
        <f>МР!F106</f>
        <v>10.8</v>
      </c>
      <c r="F105" s="50">
        <f t="shared" si="4"/>
        <v>0.0007432488231893634</v>
      </c>
      <c r="G105" s="50">
        <f t="shared" si="5"/>
        <v>0.0029685009070419444</v>
      </c>
    </row>
    <row r="106" spans="1:7" ht="51" hidden="1">
      <c r="A106" s="150"/>
      <c r="B106" s="142" t="s">
        <v>185</v>
      </c>
      <c r="C106" s="53">
        <v>0</v>
      </c>
      <c r="D106" s="53">
        <v>0</v>
      </c>
      <c r="E106" s="53">
        <v>0</v>
      </c>
      <c r="F106" s="50" t="e">
        <f t="shared" si="4"/>
        <v>#DIV/0!</v>
      </c>
      <c r="G106" s="50" t="e">
        <f t="shared" si="5"/>
        <v>#DIV/0!</v>
      </c>
    </row>
    <row r="107" spans="1:7" ht="25.5">
      <c r="A107" s="150" t="s">
        <v>64</v>
      </c>
      <c r="B107" s="142" t="s">
        <v>408</v>
      </c>
      <c r="C107" s="53">
        <f>МР!D114</f>
        <v>4121.4</v>
      </c>
      <c r="D107" s="53">
        <f>МР!E114</f>
        <v>1030.3</v>
      </c>
      <c r="E107" s="53">
        <f>МР!F114</f>
        <v>0</v>
      </c>
      <c r="F107" s="50">
        <f t="shared" si="4"/>
        <v>0</v>
      </c>
      <c r="G107" s="50">
        <f t="shared" si="5"/>
        <v>0</v>
      </c>
    </row>
    <row r="108" spans="1:7" ht="21" customHeight="1">
      <c r="A108" s="60" t="s">
        <v>65</v>
      </c>
      <c r="B108" s="148" t="s">
        <v>131</v>
      </c>
      <c r="C108" s="55">
        <f>C109+C110</f>
        <v>26327.4</v>
      </c>
      <c r="D108" s="55">
        <f>D109+D110</f>
        <v>8296.9</v>
      </c>
      <c r="E108" s="55">
        <f>E109+E110</f>
        <v>2269.6</v>
      </c>
      <c r="F108" s="50">
        <f t="shared" si="4"/>
        <v>0.0862067655750283</v>
      </c>
      <c r="G108" s="50">
        <f t="shared" si="5"/>
        <v>0.27354795164459017</v>
      </c>
    </row>
    <row r="109" spans="1:7" ht="15.75" customHeight="1">
      <c r="A109" s="150" t="s">
        <v>66</v>
      </c>
      <c r="B109" s="142" t="s">
        <v>132</v>
      </c>
      <c r="C109" s="53">
        <f>'МО г.Ртищево'!D91</f>
        <v>25747.4</v>
      </c>
      <c r="D109" s="53">
        <f>'МО г.Ртищево'!E91</f>
        <v>8138.7</v>
      </c>
      <c r="E109" s="53">
        <f>'МО г.Ртищево'!F91</f>
        <v>2245.7</v>
      </c>
      <c r="F109" s="50">
        <f t="shared" si="4"/>
        <v>0.08722045721121355</v>
      </c>
      <c r="G109" s="50">
        <f t="shared" si="5"/>
        <v>0.2759285881037512</v>
      </c>
    </row>
    <row r="110" spans="1:7" ht="18.75" customHeight="1">
      <c r="A110" s="150" t="s">
        <v>133</v>
      </c>
      <c r="B110" s="142" t="s">
        <v>134</v>
      </c>
      <c r="C110" s="53">
        <f>МР!D117</f>
        <v>580</v>
      </c>
      <c r="D110" s="53">
        <f>МР!E117</f>
        <v>158.2</v>
      </c>
      <c r="E110" s="53">
        <f>МР!F117</f>
        <v>23.9</v>
      </c>
      <c r="F110" s="50">
        <f t="shared" si="4"/>
        <v>0.04120689655172414</v>
      </c>
      <c r="G110" s="50">
        <f t="shared" si="5"/>
        <v>0.15107458912768648</v>
      </c>
    </row>
    <row r="111" spans="1:7" ht="21.75" customHeight="1">
      <c r="A111" s="60" t="s">
        <v>135</v>
      </c>
      <c r="B111" s="148" t="s">
        <v>136</v>
      </c>
      <c r="C111" s="55">
        <f>C112</f>
        <v>330</v>
      </c>
      <c r="D111" s="55">
        <f>D112</f>
        <v>110</v>
      </c>
      <c r="E111" s="55">
        <f>E112</f>
        <v>0</v>
      </c>
      <c r="F111" s="50">
        <f t="shared" si="4"/>
        <v>0</v>
      </c>
      <c r="G111" s="50">
        <f t="shared" si="5"/>
        <v>0</v>
      </c>
    </row>
    <row r="112" spans="1:7" ht="12.75">
      <c r="A112" s="150" t="s">
        <v>137</v>
      </c>
      <c r="B112" s="142" t="s">
        <v>138</v>
      </c>
      <c r="C112" s="53">
        <f>МР!D120+'МО г.Ртищево'!D93</f>
        <v>330</v>
      </c>
      <c r="D112" s="53">
        <f>МР!E120+'МО г.Ртищево'!E93</f>
        <v>110</v>
      </c>
      <c r="E112" s="53">
        <f>МР!F120+'МО г.Ртищево'!F93</f>
        <v>0</v>
      </c>
      <c r="F112" s="50">
        <f t="shared" si="4"/>
        <v>0</v>
      </c>
      <c r="G112" s="50">
        <f t="shared" si="5"/>
        <v>0</v>
      </c>
    </row>
    <row r="113" spans="1:7" ht="32.25" customHeight="1">
      <c r="A113" s="60" t="s">
        <v>139</v>
      </c>
      <c r="B113" s="148" t="s">
        <v>140</v>
      </c>
      <c r="C113" s="55">
        <f>C114</f>
        <v>1000</v>
      </c>
      <c r="D113" s="55">
        <f>D114</f>
        <v>200</v>
      </c>
      <c r="E113" s="55">
        <f>E114</f>
        <v>114.3</v>
      </c>
      <c r="F113" s="50">
        <f t="shared" si="4"/>
        <v>0.1143</v>
      </c>
      <c r="G113" s="50">
        <f t="shared" si="5"/>
        <v>0.5715</v>
      </c>
    </row>
    <row r="114" spans="1:7" ht="15" customHeight="1">
      <c r="A114" s="150" t="s">
        <v>142</v>
      </c>
      <c r="B114" s="142" t="s">
        <v>141</v>
      </c>
      <c r="C114" s="53">
        <f>МР!D122</f>
        <v>1000</v>
      </c>
      <c r="D114" s="53">
        <f>МР!E122</f>
        <v>200</v>
      </c>
      <c r="E114" s="53">
        <f>МР!F122</f>
        <v>114.3</v>
      </c>
      <c r="F114" s="50">
        <f t="shared" si="4"/>
        <v>0.1143</v>
      </c>
      <c r="G114" s="50">
        <f t="shared" si="5"/>
        <v>0.5715</v>
      </c>
    </row>
    <row r="115" spans="1:7" ht="22.5" customHeight="1">
      <c r="A115" s="150"/>
      <c r="B115" s="65" t="s">
        <v>68</v>
      </c>
      <c r="C115" s="66">
        <f>C39+C92+C54+C56+C62+C72+C94+C100+C103+C108+C111+C113</f>
        <v>695021.2999999999</v>
      </c>
      <c r="D115" s="66">
        <f>D39+D92+D54+D56+D62+D72+D94+D100+D103+D108+D111+D113</f>
        <v>240200</v>
      </c>
      <c r="E115" s="66">
        <f>E39+E92+E54+E56+E62+E72+E94+E100+E103+E108+E111+E113</f>
        <v>34222.00000000001</v>
      </c>
      <c r="F115" s="50">
        <f t="shared" si="4"/>
        <v>0.049238778725198794</v>
      </c>
      <c r="G115" s="50">
        <f t="shared" si="5"/>
        <v>0.14247293921731893</v>
      </c>
    </row>
    <row r="116" spans="3:6" ht="12.75">
      <c r="C116" s="41"/>
      <c r="D116" s="41"/>
      <c r="E116" s="41"/>
      <c r="F116" s="67"/>
    </row>
    <row r="117" spans="3:6" ht="12.75">
      <c r="C117" s="41"/>
      <c r="D117" s="41"/>
      <c r="E117" s="41"/>
      <c r="F117" s="69"/>
    </row>
    <row r="118" spans="2:6" ht="15">
      <c r="B118" s="36" t="s">
        <v>93</v>
      </c>
      <c r="C118" s="41"/>
      <c r="D118" s="41"/>
      <c r="E118" s="41">
        <v>10032.6</v>
      </c>
      <c r="F118" s="70"/>
    </row>
    <row r="119" spans="2:6" ht="15">
      <c r="B119" s="36"/>
      <c r="C119" s="41"/>
      <c r="D119" s="41"/>
      <c r="E119" s="41"/>
      <c r="F119" s="70"/>
    </row>
    <row r="120" spans="2:6" ht="15">
      <c r="B120" s="36" t="s">
        <v>84</v>
      </c>
      <c r="C120" s="41"/>
      <c r="D120" s="41"/>
      <c r="E120" s="41"/>
      <c r="F120" s="70"/>
    </row>
    <row r="121" spans="2:7" ht="15">
      <c r="B121" s="36" t="s">
        <v>85</v>
      </c>
      <c r="C121" s="41"/>
      <c r="D121" s="41"/>
      <c r="E121" s="41"/>
      <c r="F121" s="70"/>
      <c r="G121" s="71"/>
    </row>
    <row r="122" spans="2:6" ht="15">
      <c r="B122" s="36"/>
      <c r="C122" s="41"/>
      <c r="D122" s="41"/>
      <c r="E122" s="41"/>
      <c r="F122" s="70"/>
    </row>
    <row r="123" spans="2:6" ht="15">
      <c r="B123" s="36" t="s">
        <v>86</v>
      </c>
      <c r="C123" s="41"/>
      <c r="D123" s="41"/>
      <c r="E123" s="41"/>
      <c r="F123" s="70"/>
    </row>
    <row r="124" spans="2:7" ht="15">
      <c r="B124" s="36" t="s">
        <v>87</v>
      </c>
      <c r="C124" s="41"/>
      <c r="D124" s="41"/>
      <c r="E124" s="41"/>
      <c r="F124" s="70"/>
      <c r="G124" s="72"/>
    </row>
    <row r="125" spans="2:6" ht="15">
      <c r="B125" s="36"/>
      <c r="C125" s="41"/>
      <c r="D125" s="41"/>
      <c r="E125" s="41"/>
      <c r="F125" s="70"/>
    </row>
    <row r="126" spans="2:6" ht="15">
      <c r="B126" s="36" t="s">
        <v>88</v>
      </c>
      <c r="C126" s="41"/>
      <c r="D126" s="41"/>
      <c r="E126" s="41"/>
      <c r="F126" s="70"/>
    </row>
    <row r="127" spans="2:7" ht="15">
      <c r="B127" s="36" t="s">
        <v>89</v>
      </c>
      <c r="C127" s="41"/>
      <c r="D127" s="41"/>
      <c r="E127" s="41"/>
      <c r="F127" s="70"/>
      <c r="G127" s="73"/>
    </row>
    <row r="128" spans="2:6" ht="15">
      <c r="B128" s="36"/>
      <c r="C128" s="41"/>
      <c r="D128" s="41"/>
      <c r="E128" s="41"/>
      <c r="F128" s="70"/>
    </row>
    <row r="129" spans="2:6" ht="15">
      <c r="B129" s="36" t="s">
        <v>90</v>
      </c>
      <c r="C129" s="41"/>
      <c r="D129" s="41"/>
      <c r="E129" s="41"/>
      <c r="F129" s="70"/>
    </row>
    <row r="130" spans="1:7" ht="15">
      <c r="A130" s="34"/>
      <c r="B130" s="36" t="s">
        <v>91</v>
      </c>
      <c r="C130" s="41"/>
      <c r="D130" s="41"/>
      <c r="E130" s="41">
        <v>1000</v>
      </c>
      <c r="F130" s="70"/>
      <c r="G130" s="74"/>
    </row>
    <row r="131" spans="1:6" ht="12" customHeight="1" hidden="1">
      <c r="A131" s="34"/>
      <c r="B131" s="36"/>
      <c r="C131" s="41"/>
      <c r="D131" s="41"/>
      <c r="E131" s="41"/>
      <c r="F131" s="70"/>
    </row>
    <row r="132" spans="1:6" ht="5.25" customHeight="1" hidden="1">
      <c r="A132" s="34"/>
      <c r="B132" s="36"/>
      <c r="C132" s="41"/>
      <c r="D132" s="41"/>
      <c r="E132" s="41"/>
      <c r="F132" s="70"/>
    </row>
    <row r="133" spans="1:7" ht="45" customHeight="1">
      <c r="A133" s="34"/>
      <c r="B133" s="36" t="s">
        <v>92</v>
      </c>
      <c r="C133" s="41"/>
      <c r="D133" s="41"/>
      <c r="E133" s="41">
        <f>E118+E34-E115-E130</f>
        <v>4850.69999999999</v>
      </c>
      <c r="F133" s="70"/>
      <c r="G133" s="75"/>
    </row>
    <row r="134" spans="1:6" ht="12.75">
      <c r="A134" s="34"/>
      <c r="C134" s="41"/>
      <c r="D134" s="41"/>
      <c r="E134" s="41"/>
      <c r="F134" s="70"/>
    </row>
    <row r="135" spans="1:6" ht="12.75" hidden="1">
      <c r="A135" s="34"/>
      <c r="C135" s="41"/>
      <c r="D135" s="41"/>
      <c r="E135" s="41"/>
      <c r="F135" s="70"/>
    </row>
    <row r="136" spans="1:6" ht="15">
      <c r="A136" s="34"/>
      <c r="B136" s="36" t="s">
        <v>94</v>
      </c>
      <c r="C136" s="41"/>
      <c r="D136" s="41"/>
      <c r="E136" s="41"/>
      <c r="F136" s="70"/>
    </row>
    <row r="137" spans="1:6" ht="15">
      <c r="A137" s="34"/>
      <c r="B137" s="36" t="s">
        <v>95</v>
      </c>
      <c r="C137" s="41"/>
      <c r="D137" s="41"/>
      <c r="E137" s="41"/>
      <c r="F137" s="70"/>
    </row>
    <row r="138" spans="1:6" ht="15">
      <c r="A138" s="34"/>
      <c r="B138" s="36" t="s">
        <v>96</v>
      </c>
      <c r="C138" s="41"/>
      <c r="D138" s="41"/>
      <c r="E138" s="41"/>
      <c r="F138" s="70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2016-02-10T08:21:44Z</cp:lastPrinted>
  <dcterms:created xsi:type="dcterms:W3CDTF">1996-10-08T23:32:33Z</dcterms:created>
  <dcterms:modified xsi:type="dcterms:W3CDTF">2016-03-14T08:09:18Z</dcterms:modified>
  <cp:category/>
  <cp:version/>
  <cp:contentType/>
  <cp:contentStatus/>
</cp:coreProperties>
</file>