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<sst xmlns="http://schemas.openxmlformats.org/spreadsheetml/2006/main" count="1809" uniqueCount="616">
  <si>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</si>
  <si>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</si>
  <si>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</si>
  <si>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</si>
  <si>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</si>
  <si>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</si>
  <si>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</si>
  <si>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</si>
  <si>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</si>
  <si>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</si>
  <si>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</si>
  <si>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</si>
  <si>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</si>
  <si>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</si>
  <si>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</si>
  <si>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</si>
  <si>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</si>
  <si>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</si>
  <si>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</si>
  <si>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</si>
  <si>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</si>
  <si>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</si>
  <si>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</si>
  <si>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</si>
  <si>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</si>
  <si>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</si>
  <si>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</si>
  <si>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</si>
  <si>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</si>
  <si>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</si>
  <si>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</si>
  <si>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</si>
  <si>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</si>
  <si>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</si>
  <si>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</si>
  <si>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</si>
  <si>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</si>
  <si>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</si>
  <si>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</si>
  <si>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</si>
  <si>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</si>
  <si>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</si>
  <si>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</si>
  <si>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</si>
  <si>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</si>
  <si>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</si>
  <si>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</si>
  <si>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</si>
  <si>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</si>
  <si>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</si>
  <si>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</si>
  <si>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</si>
  <si>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</si>
  <si>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</si>
  <si>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</si>
  <si>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</si>
  <si>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</si>
  <si>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</si>
  <si>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</si>
  <si>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</si>
  <si>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</si>
  <si>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</si>
  <si>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</si>
  <si>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</si>
  <si>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</si>
  <si>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</si>
  <si>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</si>
  <si>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</si>
  <si>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</si>
  <si>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</si>
  <si>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</si>
  <si>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</si>
  <si>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</si>
  <si>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</si>
  <si>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</si>
  <si>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</si>
  <si>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</si>
  <si>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</si>
  <si>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</si>
  <si>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</si>
  <si>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</si>
  <si>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</si>
  <si>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</si>
  <si>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</si>
  <si>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</si>
  <si>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</si>
  <si>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</si>
  <si>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</si>
  <si>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</si>
  <si>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</si>
  <si>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</si>
  <si>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</si>
  <si>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</si>
  <si>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</si>
  <si>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</si>
  <si>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</si>
  <si>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</si>
  <si>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</si>
  <si>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</si>
  <si>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</si>
  <si>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</si>
  <si>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</si>
  <si>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</si>
  <si>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</si>
  <si>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</si>
  <si>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</si>
  <si>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</si>
  <si>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</si>
  <si>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</si>
  <si>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</si>
  <si>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</si>
  <si>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</si>
  <si>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</si>
  <si>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</si>
  <si>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</si>
  <si>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</si>
  <si>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</si>
  <si>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</si>
  <si>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</si>
  <si>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</si>
  <si>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</si>
  <si>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</si>
  <si>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</si>
  <si>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</si>
  <si>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</si>
  <si>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</si>
  <si>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</si>
  <si>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</si>
  <si>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</si>
  <si>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</si>
  <si>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 xml:space="preserve">КУЛЬТУРА 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</si>
  <si>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</si>
  <si>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</si>
  <si>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</si>
  <si>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</si>
  <si>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</si>
  <si>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</si>
  <si>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</si>
  <si>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</si>
  <si>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</si>
  <si>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</si>
  <si>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</si>
  <si>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</si>
  <si>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</si>
  <si>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</si>
  <si>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</si>
  <si>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</si>
  <si>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</si>
  <si>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</si>
  <si>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</si>
  <si>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</si>
  <si>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</si>
  <si>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</si>
  <si>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</si>
  <si>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</si>
  <si>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250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</si>
  <si>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</si>
  <si>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</si>
  <si>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</si>
  <si>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</si>
  <si>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</si>
  <si>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</si>
  <si>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</si>
  <si>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</si>
  <si>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</si>
  <si>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</si>
  <si>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</si>
  <si>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</si>
  <si>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</si>
  <si>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Экологическое оздоровление муниципального образования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</si>
  <si>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</si>
  <si>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</si>
  <si>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</si>
  <si>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</si>
  <si>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</si>
  <si>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</si>
  <si>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</si>
  <si>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</si>
  <si>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</si>
  <si>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</si>
  <si>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</si>
  <si>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</si>
  <si>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</si>
  <si>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</si>
  <si>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</si>
  <si>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</si>
  <si>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</si>
  <si>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</si>
  <si>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</si>
  <si>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</si>
  <si>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</si>
  <si>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9930006400</t>
  </si>
  <si>
    <t>9610007100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</si>
  <si>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</si>
  <si>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</si>
  <si>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</si>
  <si>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</si>
  <si>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</si>
  <si>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</si>
  <si>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</si>
  <si>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</si>
  <si>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</si>
  <si>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</si>
  <si>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</si>
  <si>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</si>
  <si>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</si>
  <si>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</si>
  <si>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</si>
  <si>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</si>
  <si>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</si>
  <si>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</si>
  <si>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</si>
  <si>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</si>
  <si>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</si>
  <si>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</si>
  <si>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</si>
  <si>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</si>
  <si>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</si>
  <si>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</si>
  <si>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</si>
  <si>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7240100000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</si>
  <si>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</si>
  <si>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</si>
  <si>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</si>
  <si>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</si>
  <si>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</si>
  <si>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</si>
  <si>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</si>
  <si>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</si>
  <si>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</si>
  <si>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</si>
  <si>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</si>
  <si>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</si>
  <si>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</si>
  <si>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</si>
  <si>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</si>
  <si>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</si>
  <si>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</si>
  <si>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</si>
  <si>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</si>
  <si>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</si>
  <si>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</si>
  <si>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</si>
  <si>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</si>
  <si>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</si>
  <si>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</si>
  <si>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</si>
  <si>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</si>
  <si>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</si>
  <si>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</si>
  <si>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</si>
  <si>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</si>
  <si>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</si>
  <si>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</si>
  <si>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</si>
  <si>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</si>
  <si>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</si>
  <si>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</si>
  <si>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</si>
  <si>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</si>
  <si>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Другие вопросы в области культуы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</si>
  <si>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</si>
  <si>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</si>
  <si>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</si>
  <si>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</si>
  <si>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9930006900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</si>
  <si>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</si>
  <si>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</si>
  <si>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</si>
  <si>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</si>
  <si>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</si>
  <si>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</si>
  <si>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</si>
  <si>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7210000000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</si>
  <si>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</si>
  <si>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</si>
  <si>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</si>
  <si>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</si>
  <si>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</si>
  <si>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</si>
  <si>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</si>
  <si>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</si>
  <si>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</si>
  <si>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</si>
  <si>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</si>
  <si>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</si>
  <si>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</si>
  <si>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</si>
  <si>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</si>
  <si>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</si>
  <si>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</si>
  <si>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</si>
  <si>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</si>
  <si>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</si>
  <si>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</si>
  <si>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</si>
  <si>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</si>
  <si>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</si>
  <si>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</si>
  <si>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</si>
  <si>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</si>
  <si>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</si>
  <si>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</si>
  <si>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</si>
  <si>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</si>
  <si>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</si>
  <si>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</si>
  <si>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</si>
  <si>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</si>
  <si>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</si>
  <si>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</si>
  <si>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</si>
  <si>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Меры социальной поддержки почетных граждан</t>
  </si>
  <si>
    <t>Предоставление субсидий бюджетным учреждениям  (Локомотив, МАУ СШ)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</si>
  <si>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</si>
  <si>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</si>
  <si>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</si>
  <si>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</si>
  <si>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</si>
  <si>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</si>
  <si>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</si>
  <si>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</si>
  <si>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</si>
  <si>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</si>
  <si>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</si>
  <si>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</si>
  <si>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</si>
  <si>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</si>
  <si>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</si>
  <si>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</si>
  <si>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</si>
  <si>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</si>
  <si>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</si>
  <si>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</si>
  <si>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</si>
  <si>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</si>
  <si>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</si>
  <si>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</si>
  <si>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</si>
  <si>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</si>
  <si>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</si>
  <si>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</si>
  <si>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</si>
  <si>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</si>
  <si>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</si>
  <si>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</si>
  <si>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830010Б010</t>
  </si>
  <si>
    <t xml:space="preserve">Приобретение, посадка цветочной рассады </t>
  </si>
  <si>
    <t>Муниципальная программа  "Благоустройство населённых пунктов  муниципального образования на 2019 год"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</si>
  <si>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</si>
  <si>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</si>
  <si>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</si>
  <si>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</si>
  <si>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</si>
  <si>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</si>
  <si>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</si>
  <si>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</si>
  <si>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</si>
  <si>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</si>
  <si>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</si>
  <si>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</si>
  <si>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</si>
  <si>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</si>
  <si>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</si>
  <si>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830140Б160</t>
  </si>
  <si>
    <t>Уменьшение численности безнадзорных животных</t>
  </si>
  <si>
    <t>830170Б290</t>
  </si>
  <si>
    <t>Приобретение светильников и (или) опор уличного освещения</t>
  </si>
  <si>
    <t>8300000000</t>
  </si>
  <si>
    <t>850020Э030</t>
  </si>
  <si>
    <t>Проведение ежегодных конкурсов среди субъектов малого и среднего предпринимательства и освещение проводимых мероприятий с целью создания благоприятного общественного климата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</si>
  <si>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</si>
  <si>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</si>
  <si>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</si>
  <si>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</si>
  <si>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Окашивание территории населенных пунктов (окос пустырей)</t>
  </si>
  <si>
    <t>830160Б180</t>
  </si>
  <si>
    <t>Приобретение энергосберегающих, светодиодных ламп</t>
  </si>
  <si>
    <t>830170Б210</t>
  </si>
  <si>
    <t>830170Б310</t>
  </si>
  <si>
    <t>Ремонт, содержание и обслуживание наружных сетей уличного освещения территории поселения</t>
  </si>
  <si>
    <t>830210Б250</t>
  </si>
  <si>
    <t>Ремонт и содержание стелл, мемориалов,  обелисков и памятников и благоустройство прилегающей к ним территории</t>
  </si>
  <si>
    <t>830220Б260</t>
  </si>
  <si>
    <t>Обустройство детских площадок</t>
  </si>
  <si>
    <t>830050Б320</t>
  </si>
  <si>
    <t>830250Б410</t>
  </si>
  <si>
    <t>Ограждение территории кладбищ</t>
  </si>
  <si>
    <t>Установка мусорных контейнеров на территории муниципального образования</t>
  </si>
  <si>
    <t>830250Б490</t>
  </si>
  <si>
    <t>830250Б520</t>
  </si>
  <si>
    <t xml:space="preserve">Приобретение, установка малых архитектурных форм (светильники, скамейки, урны и т.д. и т.п.) </t>
  </si>
  <si>
    <t>Приобретение, установка канализационных люков</t>
  </si>
  <si>
    <t>850010Э010</t>
  </si>
  <si>
    <t>Содействие субъектам малого и среднего предпринимательства в обеспечении свободными нежилыми помещениями, а также в выделении земельных участков, отвечающих современным функциональным, технологическим, санитарно-эпидемиологическим, экологическим требованиям</t>
  </si>
  <si>
    <t>830220Б460</t>
  </si>
  <si>
    <t>830230Б430</t>
  </si>
  <si>
    <t>Приобретение, установка качелей на  детских площадках</t>
  </si>
  <si>
    <t xml:space="preserve">Приобретение и установка спортивного оборудования </t>
  </si>
  <si>
    <t>830050Б340</t>
  </si>
  <si>
    <t>830250Б510</t>
  </si>
  <si>
    <t>Установка мусорных контейнеров на территории кладбищ</t>
  </si>
  <si>
    <t xml:space="preserve">Прочие мероприятия по благоустройству </t>
  </si>
  <si>
    <t>830050Б330</t>
  </si>
  <si>
    <t>Ограждение территории кладбищ полосой зеленых насаждений</t>
  </si>
  <si>
    <t>9140006800</t>
  </si>
  <si>
    <t>Муниципальная программа  "Благоустройство населённых пунктов  муниципального образования на 2019 год", в том числе: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</si>
  <si>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</si>
  <si>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</si>
  <si>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</si>
  <si>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</si>
  <si>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</si>
  <si>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</si>
  <si>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</si>
  <si>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</si>
  <si>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9010051180</t>
  </si>
  <si>
    <t>Основное мероприятие: «Приобретение и установка универсальной спортивной площадки в п. Первомайский Салтыковского МО"</t>
  </si>
  <si>
    <t>95804S2110</t>
  </si>
  <si>
    <t>95804S2120</t>
  </si>
  <si>
    <t>95804S2130</t>
  </si>
  <si>
    <t>Основное мероприятие: «Установка детской игровой площадки в п. Выдвиженец Урусовского МО"</t>
  </si>
  <si>
    <t>95805S2110</t>
  </si>
  <si>
    <t>95805S2120</t>
  </si>
  <si>
    <t>Основное мероприятие: «Установка детской игровой площадки в отдалённом селе Ерышёвка Шило - Голицынского  МО"</t>
  </si>
  <si>
    <t>95806S2110</t>
  </si>
  <si>
    <t>95806S2120</t>
  </si>
  <si>
    <t>830170Б190</t>
  </si>
  <si>
    <t>Прочие мероприятия по уличному освещению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</si>
  <si>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</si>
  <si>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</si>
  <si>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</si>
  <si>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830000000</t>
  </si>
  <si>
    <t>830190Б230</t>
  </si>
  <si>
    <t>Приобретение и установка остановочных павильонов</t>
  </si>
  <si>
    <t>841F255550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</si>
  <si>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</si>
  <si>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</si>
  <si>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830220Б480</t>
  </si>
  <si>
    <t>Прочие мероприятия по благоустройству детских площадок</t>
  </si>
  <si>
    <t xml:space="preserve">Подпрограмма "Модернизация  объектов коммунальной инфраструктуры" </t>
  </si>
  <si>
    <t>Межбюджетные трансферты</t>
  </si>
  <si>
    <t>Субсидии бюджетам городских поселений на реализацию программ формирования современной городской среды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</si>
  <si>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</si>
  <si>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</si>
  <si>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</si>
  <si>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</si>
  <si>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Обустройство детских плолщадок</t>
  </si>
  <si>
    <t>95805S2121</t>
  </si>
  <si>
    <t>95805S2122</t>
  </si>
  <si>
    <t>95805S2123</t>
  </si>
  <si>
    <t>95805S2124</t>
  </si>
  <si>
    <t>95805S2125</t>
  </si>
  <si>
    <t>95805S2126</t>
  </si>
  <si>
    <t>95805S2130</t>
  </si>
  <si>
    <t>Реализация проектов развития муниципальных образований области, основанных на местных инициативах</t>
  </si>
  <si>
    <t>Оказание поддержки Ассоциации "Совет муниципальных образований Саратовской области</t>
  </si>
  <si>
    <t>870070А70</t>
  </si>
  <si>
    <t>0401</t>
  </si>
  <si>
    <t>Общеэкономические вопросы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</si>
  <si>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</si>
  <si>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</si>
  <si>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</si>
  <si>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</si>
  <si>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</si>
  <si>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</si>
  <si>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</si>
  <si>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</si>
  <si>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</si>
  <si>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</si>
  <si>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</si>
  <si>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</si>
  <si>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</si>
  <si>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</si>
  <si>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</si>
  <si>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</si>
  <si>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</si>
  <si>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Подпрограмма  "Благоустройство общественных территорий г. Ртищево"</t>
  </si>
  <si>
    <t xml:space="preserve">Субсидии бюджетам сельских поселений области на реализацию проектов развития муниципальных образований области, основанных на местных инициативах </t>
  </si>
  <si>
    <t>830180Б560</t>
  </si>
  <si>
    <t>Приобретение детских качелей для установки на территории города Ртищево</t>
  </si>
  <si>
    <t>Муниципальная программа «Обеспечение первичных мер пожарной безопасности на территории муниципального образования»</t>
  </si>
  <si>
    <t>88000000</t>
  </si>
  <si>
    <t>8800000000</t>
  </si>
  <si>
    <t>880040П040</t>
  </si>
  <si>
    <t>880070П070</t>
  </si>
  <si>
    <t>Обустройство площадок (пирсов) с твердым покрытием и отбойником для установки пожарных автомобилей и забора воды</t>
  </si>
  <si>
    <t>Изготовление обучающего и информационного   материала, памяток, знаков, табличек по пожарной  безопасности</t>
  </si>
  <si>
    <t>Образование</t>
  </si>
  <si>
    <t>Основное мероприятие «Обеспечение первичных мер пожарной безопасности на территории муниципального образования»</t>
  </si>
  <si>
    <t>8800100000</t>
  </si>
  <si>
    <t>880000000</t>
  </si>
  <si>
    <t>880020П020</t>
  </si>
  <si>
    <t>Приобретение противопожарного инвентаря</t>
  </si>
  <si>
    <t>880030П030</t>
  </si>
  <si>
    <t>880040П130</t>
  </si>
  <si>
    <t>880090П090</t>
  </si>
  <si>
    <t>Обучение ответственного за пожарную безопасность, пожарно-техническому минимуму</t>
  </si>
  <si>
    <t>Установка пожарных гидрантов</t>
  </si>
  <si>
    <t>Проверка пожарных водоемов (очистка и углубление), обустройство пожарных водоемов</t>
  </si>
  <si>
    <t>880160П170</t>
  </si>
  <si>
    <t>880170П180</t>
  </si>
  <si>
    <t>880190П210</t>
  </si>
  <si>
    <t>880210П230</t>
  </si>
  <si>
    <t>Изготовление табличек указателей местонахождения пожарных гидрантов, пожарного пирса, пожарного водоема</t>
  </si>
  <si>
    <t>Приобретение и установка пожарных гидрантов</t>
  </si>
  <si>
    <t>Содержание подъездных путей к пожарным гидрантам , кранам</t>
  </si>
  <si>
    <t>Проведение работ, мероприятий по профилактике пожарных гидрантов</t>
  </si>
  <si>
    <t>830250Б610</t>
  </si>
  <si>
    <t>830250Б620</t>
  </si>
  <si>
    <t>Приобретение и установка ограждения сквера</t>
  </si>
  <si>
    <t>Приобретение и установка беседки</t>
  </si>
  <si>
    <t>870070A070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</si>
  <si>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</si>
  <si>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</si>
  <si>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</si>
  <si>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</si>
  <si>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</si>
  <si>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</si>
  <si>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</si>
  <si>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</si>
  <si>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</si>
  <si>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</si>
  <si>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</si>
  <si>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</si>
  <si>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Основное мероприятие "Мероприятия приуроченные к празднованию Дня города Ртищево"</t>
  </si>
  <si>
    <t xml:space="preserve">870080A080
</t>
  </si>
  <si>
    <t>7910500В70</t>
  </si>
  <si>
    <t>Приобретение мобильных заградительных ограждений (барьеров)</t>
  </si>
  <si>
    <t>Судебная система</t>
  </si>
  <si>
    <t xml:space="preserve">СПРАВКА
об исполнении бюджета Ртищевского района
на 01.02.2020 г.
</t>
  </si>
  <si>
    <t xml:space="preserve">СПРАВКА
об исполнении бюджета МО г. Ртищево
на 01.02.2020г.
</t>
  </si>
  <si>
    <t xml:space="preserve">СПРАВКА
об исполнении бюджета Макаровского МО
на 01.02.2020г.                                                                                      </t>
  </si>
  <si>
    <t>СПРАВКА
об исполнении бюджета Краснозвездинского МО
на 01.02.2020г.</t>
  </si>
  <si>
    <t>СПРАВКА
об исполнении бюджета Октябрьского МО
на 01.02.2020г.</t>
  </si>
  <si>
    <t>СПРАВКА
об исполнении бюджета Салтыковского МО
на 01.02.2020г.</t>
  </si>
  <si>
    <t xml:space="preserve">СПРАВКА
об исполнении бюджета Урусовского МО
на 01.02.2020г.
</t>
  </si>
  <si>
    <t xml:space="preserve">СПРАВКА
об исполнении бюджета Шило-Голицынского МО
на 01.02.2020г.
</t>
  </si>
  <si>
    <t xml:space="preserve">СПРАВКА
об исполнении бюджета Ртищевского района (консолидация)
на 01.02.2020г.                                                                                                                      </t>
  </si>
  <si>
    <t>план на I квартал</t>
  </si>
  <si>
    <t>% к плану I квартала</t>
  </si>
  <si>
    <t>Расходы на обеспечение деятельности муниципальных казенных учреждений  (МУ "ЦБ", МУ "АХГР")</t>
  </si>
  <si>
    <t>75202GД120</t>
  </si>
  <si>
    <t xml:space="preserve">с. Сланцы.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</si>
  <si>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75202GД130</t>
  </si>
  <si>
    <t xml:space="preserve">с. Александровка.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</si>
  <si>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75202GД140</t>
  </si>
  <si>
    <t xml:space="preserve">д. Нестеровка. Мост.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</si>
  <si>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75202GД150</t>
  </si>
  <si>
    <t xml:space="preserve">Школьный маршрут Александровка - Осиновка.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</si>
  <si>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75308GД090</t>
  </si>
  <si>
    <t>75308GД110</t>
  </si>
  <si>
    <t>75311GД060</t>
  </si>
  <si>
    <t>75312GД070</t>
  </si>
  <si>
    <t>75313D7160</t>
  </si>
  <si>
    <t>75313S7160</t>
  </si>
  <si>
    <t xml:space="preserve">Мост с. Холудёновка. Диагностика мостовых сооружений  за счет средств муниципального дорожного фонда </t>
  </si>
  <si>
    <t xml:space="preserve">Труба с. Александровка. Ремонт искусственных сооружений  за счет средств муниципального дорожного фонда </t>
  </si>
  <si>
    <t xml:space="preserve">Сельские муниципальные образования. Приобретение остановочных павильонов за счет средств муниципального дорожного фонда 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</si>
  <si>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</si>
  <si>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(или за счет средств муниципального дорожного фонда)</t>
  </si>
  <si>
    <t>Подпрограмма "Комплексное развитие сельских территорий Ртищевского муниципального района"</t>
  </si>
  <si>
    <t>7550000000</t>
  </si>
  <si>
    <t xml:space="preserve">75501L3720
</t>
  </si>
  <si>
    <t>Развитие транспортной инфраструктуры на сельских территориях (хутор Березовый)</t>
  </si>
  <si>
    <t>Актуализация правил землепользования и застройки территории Салтыковского МО (часть территории - с. Салтыковка)</t>
  </si>
  <si>
    <t>721110Г230</t>
  </si>
  <si>
    <t>721150Г240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</si>
  <si>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</si>
  <si>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Изготовление проектной и рабочей документации объекта капитального строительства «Газопровод в с. Отрадино Макаровского муниципального образования Ртищевского муниципального района</t>
  </si>
  <si>
    <t>7240500Ф80</t>
  </si>
  <si>
    <t>Подпрограмма "Модернизация  объектов коммунальной инфраструктуры"</t>
  </si>
  <si>
    <t>724010Ф060</t>
  </si>
  <si>
    <t>724010Ф070</t>
  </si>
  <si>
    <t>Ремонт КНС на ул. Степная в г. Ртищево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</si>
  <si>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</si>
  <si>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>830010Б660</t>
  </si>
  <si>
    <t>830020Б670</t>
  </si>
  <si>
    <t>830330Б690</t>
  </si>
  <si>
    <t>830340Б710</t>
  </si>
  <si>
    <t>830350Б720</t>
  </si>
  <si>
    <t>830360Б730</t>
  </si>
  <si>
    <t>830370Б740</t>
  </si>
  <si>
    <t>830380Б750</t>
  </si>
  <si>
    <t>Приобретение посадочного материала (цветочная рассада, розы, саженцы деревьев)</t>
  </si>
  <si>
    <t>Формовочная обрезка деревьев и вырубка кустарника</t>
  </si>
  <si>
    <t>Выполнение работ по обслуживанию уличного освещения муниципального образования (город)</t>
  </si>
  <si>
    <t>Приобретение детского игрового комплекса</t>
  </si>
  <si>
    <t>Мероприятия в области обращения с ТКО</t>
  </si>
  <si>
    <t>Ремонт светодиодных консолей</t>
  </si>
  <si>
    <t>Приобретение, установка малых архитектурных форм (скамеек, урн и т.д. и т.п.)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</si>
  <si>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</si>
  <si>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Мероприятия по безопасному пребыванию в местах отдыха у воды</t>
  </si>
  <si>
    <t>Реализация программ формирования современной городской среды, за счет средств бюджета всех уровней (общественные территории)</t>
  </si>
  <si>
    <t>Муниципальная программа "Профилактика правонарушений, обеспечение общественной безопасности и правопорядка на территории муниципального образования на 2020-2024 годы"</t>
  </si>
  <si>
    <t>880310П460</t>
  </si>
  <si>
    <t>880310П470</t>
  </si>
  <si>
    <t>Приобретение и установка указателей направления движения до источников противопожарного водоснабжения</t>
  </si>
  <si>
    <t>Приобретение и установка средств оповещения (рынды) людей при пожаре</t>
  </si>
  <si>
    <t>Организация пропоганды здорового образа жизни подростков и молодежи, их ориентации на духовные ценности</t>
  </si>
  <si>
    <t>7Б0010П440</t>
  </si>
  <si>
    <t>Молодежная политика и оздоровление детей, в том числе:</t>
  </si>
  <si>
    <t>88005П140</t>
  </si>
  <si>
    <t>Приобретение пожарных гидрантов</t>
  </si>
  <si>
    <t>8302500Б410</t>
  </si>
  <si>
    <t xml:space="preserve">7Б0010П440
</t>
  </si>
  <si>
    <t>7A0010П390</t>
  </si>
  <si>
    <t>7A0020П410</t>
  </si>
  <si>
    <t>7A0030П420</t>
  </si>
  <si>
    <t>7A0040П430</t>
  </si>
  <si>
    <t>Муниципальная программа "Молодёжная политика муниципального образования на 2020-2024 годы"</t>
  </si>
  <si>
    <t>7А00000000</t>
  </si>
  <si>
    <t>Подготовка и проведение праздничных мероприятий: День Победы в Великой Отечественной Войне; День Памяти вывода войск из Афганистана</t>
  </si>
  <si>
    <t>Подготовка и проведение акции "Бессмертный Полк</t>
  </si>
  <si>
    <t>Проведение акции "Свеча Памяти"</t>
  </si>
  <si>
    <t>Организация встреч детей войны с подрастающим поколением</t>
  </si>
  <si>
    <t>Муниципальная программа  "Благоустройство населённых пунктов  муниципального образования"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</si>
</sst>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6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93" fontId="3" fillId="33" borderId="0" xfId="0" applyNumberFormat="1" applyFont="1" applyFill="1" applyBorder="1" applyAlignment="1">
      <alignment horizontal="left" vertical="top" wrapText="1"/>
    </xf>
    <xf numFmtId="193" fontId="0" fillId="0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9" fontId="10" fillId="34" borderId="10" xfId="0" applyNumberFormat="1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93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8" fontId="3" fillId="34" borderId="0" xfId="0" applyNumberFormat="1" applyFont="1" applyFill="1" applyAlignment="1">
      <alignment horizontal="center" vertical="center"/>
    </xf>
    <xf numFmtId="193" fontId="3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left"/>
    </xf>
    <xf numFmtId="194" fontId="20" fillId="34" borderId="0" xfId="0" applyNumberFormat="1" applyFont="1" applyFill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194" fontId="3" fillId="34" borderId="0" xfId="0" applyNumberFormat="1" applyFont="1" applyFill="1" applyAlignment="1">
      <alignment horizontal="center" vertical="center"/>
    </xf>
    <xf numFmtId="0" fontId="9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top" wrapText="1"/>
    </xf>
    <xf numFmtId="9" fontId="2" fillId="34" borderId="0" xfId="0" applyNumberFormat="1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/>
    </xf>
    <xf numFmtId="193" fontId="6" fillId="34" borderId="0" xfId="0" applyNumberFormat="1" applyFont="1" applyFill="1" applyBorder="1" applyAlignment="1">
      <alignment horizontal="left" vertical="top" wrapText="1"/>
    </xf>
    <xf numFmtId="9" fontId="6" fillId="34" borderId="11" xfId="0" applyNumberFormat="1" applyFont="1" applyFill="1" applyBorder="1" applyAlignment="1">
      <alignment horizontal="left" vertical="top" wrapText="1"/>
    </xf>
    <xf numFmtId="9" fontId="11" fillId="34" borderId="11" xfId="0" applyNumberFormat="1" applyFont="1" applyFill="1" applyBorder="1" applyAlignment="1">
      <alignment horizontal="left" vertical="top" wrapText="1"/>
    </xf>
    <xf numFmtId="9" fontId="11" fillId="34" borderId="0" xfId="0" applyNumberFormat="1" applyFont="1" applyFill="1" applyBorder="1" applyAlignment="1">
      <alignment horizontal="left" vertical="top" wrapText="1"/>
    </xf>
    <xf numFmtId="9" fontId="6" fillId="34" borderId="0" xfId="0" applyNumberFormat="1" applyFont="1" applyFill="1" applyBorder="1" applyAlignment="1">
      <alignment horizontal="left" vertical="top" wrapText="1"/>
    </xf>
    <xf numFmtId="9" fontId="1" fillId="34" borderId="0" xfId="0" applyNumberFormat="1" applyFont="1" applyFill="1" applyBorder="1" applyAlignment="1">
      <alignment horizontal="left" vertical="center" wrapText="1"/>
    </xf>
    <xf numFmtId="9" fontId="11" fillId="34" borderId="0" xfId="0" applyNumberFormat="1" applyFont="1" applyFill="1" applyBorder="1" applyAlignment="1">
      <alignment horizontal="left" vertical="center" wrapText="1"/>
    </xf>
    <xf numFmtId="9" fontId="6" fillId="34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/>
    </xf>
    <xf numFmtId="193" fontId="2" fillId="34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193" fontId="10" fillId="34" borderId="10" xfId="0" applyNumberFormat="1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193" fontId="19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vertical="top" wrapText="1"/>
    </xf>
    <xf numFmtId="49" fontId="22" fillId="34" borderId="10" xfId="0" applyNumberFormat="1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horizontal="left" vertical="top" wrapText="1"/>
    </xf>
    <xf numFmtId="212" fontId="26" fillId="34" borderId="10" xfId="63" applyNumberFormat="1" applyFont="1" applyFill="1" applyBorder="1" applyAlignment="1" applyProtection="1">
      <alignment horizontal="center"/>
      <protection hidden="1"/>
    </xf>
    <xf numFmtId="203" fontId="17" fillId="34" borderId="10" xfId="62" applyNumberFormat="1" applyFont="1" applyFill="1" applyBorder="1" applyAlignment="1" applyProtection="1">
      <alignment vertical="center" wrapText="1"/>
      <protection hidden="1"/>
    </xf>
    <xf numFmtId="49" fontId="15" fillId="34" borderId="10" xfId="62" applyNumberFormat="1" applyFont="1" applyFill="1" applyBorder="1" applyAlignment="1" applyProtection="1">
      <alignment vertical="center" wrapText="1"/>
      <protection hidden="1"/>
    </xf>
    <xf numFmtId="203" fontId="15" fillId="34" borderId="10" xfId="62" applyNumberFormat="1" applyFont="1" applyFill="1" applyBorder="1" applyAlignment="1" applyProtection="1">
      <alignment vertical="center" wrapText="1"/>
      <protection hidden="1"/>
    </xf>
    <xf numFmtId="49" fontId="15" fillId="34" borderId="10" xfId="0" applyNumberFormat="1" applyFont="1" applyFill="1" applyBorder="1" applyAlignment="1">
      <alignment horizontal="left" vertical="center" wrapText="1"/>
    </xf>
    <xf numFmtId="203" fontId="15" fillId="34" borderId="10" xfId="62" applyNumberFormat="1" applyFont="1" applyFill="1" applyBorder="1" applyAlignment="1" applyProtection="1">
      <alignment wrapText="1"/>
      <protection hidden="1"/>
    </xf>
    <xf numFmtId="203" fontId="17" fillId="34" borderId="10" xfId="62" applyNumberFormat="1" applyFont="1" applyFill="1" applyBorder="1" applyAlignment="1" applyProtection="1">
      <alignment wrapText="1"/>
      <protection hidden="1"/>
    </xf>
    <xf numFmtId="49" fontId="17" fillId="34" borderId="10" xfId="62" applyNumberFormat="1" applyFont="1" applyFill="1" applyBorder="1" applyAlignment="1" applyProtection="1">
      <alignment vertical="center" wrapText="1"/>
      <protection hidden="1"/>
    </xf>
    <xf numFmtId="0" fontId="15" fillId="34" borderId="10" xfId="0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193" fontId="20" fillId="34" borderId="10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0" fontId="17" fillId="34" borderId="12" xfId="0" applyFont="1" applyFill="1" applyBorder="1" applyAlignment="1">
      <alignment horizontal="left" vertical="top" wrapText="1"/>
    </xf>
    <xf numFmtId="49" fontId="17" fillId="34" borderId="12" xfId="0" applyNumberFormat="1" applyFont="1" applyFill="1" applyBorder="1" applyAlignment="1">
      <alignment horizontal="left" vertical="top" wrapText="1"/>
    </xf>
    <xf numFmtId="212" fontId="26" fillId="34" borderId="10" xfId="100" applyNumberFormat="1" applyFont="1" applyFill="1" applyBorder="1" applyAlignment="1" applyProtection="1">
      <alignment horizontal="center"/>
      <protection hidden="1"/>
    </xf>
    <xf numFmtId="193" fontId="25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left" vertical="top" wrapText="1"/>
    </xf>
    <xf numFmtId="212" fontId="15" fillId="34" borderId="10" xfId="90" applyNumberFormat="1" applyFont="1" applyFill="1" applyBorder="1" applyAlignment="1" applyProtection="1">
      <alignment horizontal="center"/>
      <protection hidden="1"/>
    </xf>
    <xf numFmtId="0" fontId="15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49" fontId="7" fillId="34" borderId="13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/>
    </xf>
    <xf numFmtId="49" fontId="7" fillId="34" borderId="14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212" fontId="4" fillId="34" borderId="10" xfId="91" applyNumberFormat="1" applyFont="1" applyFill="1" applyBorder="1" applyAlignment="1" applyProtection="1">
      <alignment horizontal="center"/>
      <protection hidden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212" fontId="4" fillId="34" borderId="10" xfId="77" applyNumberFormat="1" applyFont="1" applyFill="1" applyBorder="1" applyAlignment="1" applyProtection="1">
      <alignment horizontal="center"/>
      <protection hidden="1"/>
    </xf>
    <xf numFmtId="49" fontId="6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212" fontId="4" fillId="34" borderId="10" xfId="95" applyNumberFormat="1" applyFont="1" applyFill="1" applyBorder="1" applyAlignment="1" applyProtection="1">
      <alignment horizontal="center"/>
      <protection hidden="1"/>
    </xf>
    <xf numFmtId="212" fontId="4" fillId="34" borderId="10" xfId="95" applyNumberFormat="1" applyFont="1" applyFill="1" applyBorder="1" applyAlignment="1" applyProtection="1">
      <alignment horizontal="center"/>
      <protection hidden="1"/>
    </xf>
    <xf numFmtId="49" fontId="17" fillId="34" borderId="10" xfId="0" applyNumberFormat="1" applyFont="1" applyFill="1" applyBorder="1" applyAlignment="1">
      <alignment horizontal="left"/>
    </xf>
    <xf numFmtId="0" fontId="3" fillId="34" borderId="10" xfId="0" applyNumberFormat="1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 applyProtection="1">
      <alignment horizontal="center" vertical="center" wrapText="1"/>
      <protection/>
    </xf>
    <xf numFmtId="212" fontId="1" fillId="34" borderId="10" xfId="106" applyNumberFormat="1" applyFont="1" applyFill="1" applyBorder="1" applyAlignment="1" applyProtection="1">
      <alignment horizontal="center"/>
      <protection hidden="1"/>
    </xf>
    <xf numFmtId="49" fontId="3" fillId="34" borderId="10" xfId="0" applyNumberFormat="1" applyFont="1" applyFill="1" applyBorder="1" applyAlignment="1">
      <alignment horizontal="left" vertical="top" wrapText="1"/>
    </xf>
    <xf numFmtId="212" fontId="4" fillId="34" borderId="10" xfId="93" applyNumberFormat="1" applyFont="1" applyFill="1" applyBorder="1" applyAlignment="1" applyProtection="1">
      <alignment horizontal="center"/>
      <protection hidden="1"/>
    </xf>
    <xf numFmtId="194" fontId="3" fillId="34" borderId="10" xfId="0" applyNumberFormat="1" applyFont="1" applyFill="1" applyBorder="1" applyAlignment="1">
      <alignment horizontal="center" vertical="center" wrapText="1"/>
    </xf>
    <xf numFmtId="212" fontId="4" fillId="34" borderId="10" xfId="119" applyNumberFormat="1" applyFont="1" applyFill="1" applyBorder="1" applyAlignment="1" applyProtection="1">
      <alignment horizontal="center"/>
      <protection hidden="1"/>
    </xf>
    <xf numFmtId="194" fontId="3" fillId="34" borderId="10" xfId="64" applyNumberFormat="1" applyFont="1" applyFill="1" applyBorder="1" applyAlignment="1" applyProtection="1">
      <alignment horizontal="center" vertical="center"/>
      <protection hidden="1"/>
    </xf>
    <xf numFmtId="194" fontId="3" fillId="34" borderId="10" xfId="65" applyNumberFormat="1" applyFont="1" applyFill="1" applyBorder="1" applyAlignment="1" applyProtection="1">
      <alignment horizontal="center" vertical="center"/>
      <protection hidden="1"/>
    </xf>
    <xf numFmtId="194" fontId="3" fillId="34" borderId="10" xfId="66" applyNumberFormat="1" applyFont="1" applyFill="1" applyBorder="1" applyAlignment="1" applyProtection="1">
      <alignment horizontal="center" vertical="center"/>
      <protection hidden="1"/>
    </xf>
    <xf numFmtId="212" fontId="4" fillId="34" borderId="10" xfId="81" applyNumberFormat="1" applyFont="1" applyFill="1" applyBorder="1" applyAlignment="1" applyProtection="1">
      <alignment horizontal="center"/>
      <protection hidden="1"/>
    </xf>
    <xf numFmtId="4" fontId="23" fillId="34" borderId="0" xfId="0" applyNumberFormat="1" applyFont="1" applyFill="1" applyAlignment="1">
      <alignment horizontal="center" vertical="center"/>
    </xf>
    <xf numFmtId="194" fontId="10" fillId="34" borderId="10" xfId="0" applyNumberFormat="1" applyFont="1" applyFill="1" applyBorder="1" applyAlignment="1">
      <alignment horizontal="center" vertical="center" wrapText="1"/>
    </xf>
    <xf numFmtId="212" fontId="4" fillId="34" borderId="10" xfId="94" applyNumberFormat="1" applyFont="1" applyFill="1" applyBorder="1" applyAlignment="1" applyProtection="1">
      <alignment horizontal="center"/>
      <protection hidden="1"/>
    </xf>
    <xf numFmtId="204" fontId="3" fillId="34" borderId="10" xfId="97" applyNumberFormat="1" applyFont="1" applyFill="1" applyBorder="1" applyAlignment="1" applyProtection="1">
      <alignment horizontal="center" vertical="center"/>
      <protection hidden="1"/>
    </xf>
    <xf numFmtId="212" fontId="4" fillId="34" borderId="10" xfId="68" applyNumberFormat="1" applyFont="1" applyFill="1" applyBorder="1" applyAlignment="1" applyProtection="1">
      <alignment horizontal="center"/>
      <protection hidden="1"/>
    </xf>
    <xf numFmtId="215" fontId="3" fillId="34" borderId="10" xfId="69" applyNumberFormat="1" applyFont="1" applyFill="1" applyBorder="1" applyAlignment="1" applyProtection="1">
      <alignment horizontal="center" vertical="center"/>
      <protection hidden="1"/>
    </xf>
    <xf numFmtId="215" fontId="3" fillId="34" borderId="10" xfId="70" applyNumberFormat="1" applyFont="1" applyFill="1" applyBorder="1" applyAlignment="1" applyProtection="1">
      <alignment horizontal="center" vertical="center"/>
      <protection hidden="1"/>
    </xf>
    <xf numFmtId="215" fontId="3" fillId="34" borderId="10" xfId="71" applyNumberFormat="1" applyFont="1" applyFill="1" applyBorder="1" applyAlignment="1" applyProtection="1">
      <alignment horizontal="center" vertical="center"/>
      <protection hidden="1"/>
    </xf>
    <xf numFmtId="212" fontId="4" fillId="34" borderId="10" xfId="68" applyNumberFormat="1" applyFont="1" applyFill="1" applyBorder="1" applyAlignment="1" applyProtection="1">
      <alignment horizontal="center"/>
      <protection hidden="1"/>
    </xf>
    <xf numFmtId="212" fontId="4" fillId="34" borderId="10" xfId="82" applyNumberFormat="1" applyFont="1" applyFill="1" applyBorder="1" applyAlignment="1" applyProtection="1">
      <alignment horizontal="center"/>
      <protection hidden="1"/>
    </xf>
    <xf numFmtId="212" fontId="27" fillId="34" borderId="10" xfId="82" applyNumberFormat="1" applyFont="1" applyFill="1" applyBorder="1" applyAlignment="1" applyProtection="1">
      <alignment horizontal="center"/>
      <protection hidden="1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193" fontId="10" fillId="34" borderId="10" xfId="0" applyNumberFormat="1" applyFont="1" applyFill="1" applyBorder="1" applyAlignment="1">
      <alignment horizontal="centerContinuous" vertical="center" wrapText="1"/>
    </xf>
    <xf numFmtId="9" fontId="10" fillId="34" borderId="10" xfId="0" applyNumberFormat="1" applyFont="1" applyFill="1" applyBorder="1" applyAlignment="1">
      <alignment horizontal="centerContinuous" vertical="center" wrapText="1"/>
    </xf>
    <xf numFmtId="193" fontId="3" fillId="34" borderId="10" xfId="0" applyNumberFormat="1" applyFont="1" applyFill="1" applyBorder="1" applyAlignment="1">
      <alignment horizontal="centerContinuous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93" fontId="19" fillId="34" borderId="10" xfId="0" applyNumberFormat="1" applyFont="1" applyFill="1" applyBorder="1" applyAlignment="1">
      <alignment horizontal="centerContinuous" vertical="center" wrapText="1"/>
    </xf>
    <xf numFmtId="193" fontId="19" fillId="34" borderId="15" xfId="0" applyNumberFormat="1" applyFont="1" applyFill="1" applyBorder="1" applyAlignment="1">
      <alignment horizontal="center" vertical="center" wrapText="1"/>
    </xf>
    <xf numFmtId="212" fontId="4" fillId="34" borderId="10" xfId="98" applyNumberFormat="1" applyFont="1" applyFill="1" applyBorder="1" applyAlignment="1" applyProtection="1">
      <alignment horizontal="center"/>
      <protection hidden="1"/>
    </xf>
    <xf numFmtId="212" fontId="4" fillId="34" borderId="10" xfId="72" applyNumberFormat="1" applyFont="1" applyFill="1" applyBorder="1" applyAlignment="1" applyProtection="1">
      <alignment horizontal="center"/>
      <protection hidden="1"/>
    </xf>
    <xf numFmtId="215" fontId="3" fillId="34" borderId="10" xfId="74" applyNumberFormat="1" applyFont="1" applyFill="1" applyBorder="1" applyAlignment="1" applyProtection="1">
      <alignment/>
      <protection hidden="1"/>
    </xf>
    <xf numFmtId="215" fontId="3" fillId="34" borderId="10" xfId="75" applyNumberFormat="1" applyFont="1" applyFill="1" applyBorder="1" applyAlignment="1" applyProtection="1">
      <alignment/>
      <protection hidden="1"/>
    </xf>
    <xf numFmtId="215" fontId="3" fillId="34" borderId="10" xfId="76" applyNumberFormat="1" applyFont="1" applyFill="1" applyBorder="1" applyAlignment="1" applyProtection="1">
      <alignment/>
      <protection hidden="1"/>
    </xf>
    <xf numFmtId="212" fontId="4" fillId="34" borderId="10" xfId="83" applyNumberFormat="1" applyFont="1" applyFill="1" applyBorder="1" applyAlignment="1" applyProtection="1">
      <alignment horizontal="center"/>
      <protection hidden="1"/>
    </xf>
    <xf numFmtId="193" fontId="20" fillId="34" borderId="10" xfId="0" applyNumberFormat="1" applyFont="1" applyFill="1" applyBorder="1" applyAlignment="1">
      <alignment horizontal="centerContinuous" vertical="center"/>
    </xf>
    <xf numFmtId="0" fontId="20" fillId="34" borderId="0" xfId="0" applyFont="1" applyFill="1" applyAlignment="1">
      <alignment horizontal="centerContinuous" vertical="center"/>
    </xf>
    <xf numFmtId="4" fontId="18" fillId="34" borderId="0" xfId="0" applyNumberFormat="1" applyFont="1" applyFill="1" applyAlignment="1">
      <alignment horizontal="centerContinuous" vertical="center"/>
    </xf>
    <xf numFmtId="193" fontId="20" fillId="34" borderId="0" xfId="0" applyNumberFormat="1" applyFont="1" applyFill="1" applyAlignment="1">
      <alignment horizontal="centerContinuous" vertical="center"/>
    </xf>
    <xf numFmtId="0" fontId="7" fillId="34" borderId="10" xfId="0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center" vertical="center" wrapText="1"/>
    </xf>
    <xf numFmtId="203" fontId="24" fillId="34" borderId="10" xfId="62" applyNumberFormat="1" applyFont="1" applyFill="1" applyBorder="1" applyAlignment="1" applyProtection="1">
      <alignment vertical="center" wrapText="1"/>
      <protection hidden="1"/>
    </xf>
    <xf numFmtId="0" fontId="24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9" fontId="10" fillId="34" borderId="0" xfId="0" applyNumberFormat="1" applyFont="1" applyFill="1" applyBorder="1" applyAlignment="1">
      <alignment horizontal="center" vertical="center" wrapText="1"/>
    </xf>
    <xf numFmtId="193" fontId="20" fillId="34" borderId="0" xfId="0" applyNumberFormat="1" applyFont="1" applyFill="1" applyBorder="1" applyAlignment="1">
      <alignment horizontal="center" vertical="center"/>
    </xf>
    <xf numFmtId="0" fontId="13" fillId="10" borderId="0" xfId="0" applyFont="1" applyFill="1" applyAlignment="1">
      <alignment horizontal="left"/>
    </xf>
    <xf numFmtId="212" fontId="27" fillId="34" borderId="10" xfId="82" applyNumberFormat="1" applyFont="1" applyFill="1" applyBorder="1" applyAlignment="1" applyProtection="1">
      <alignment horizontal="center" wrapText="1"/>
      <protection hidden="1"/>
    </xf>
    <xf numFmtId="0" fontId="18" fillId="34" borderId="10" xfId="0" applyFont="1" applyFill="1" applyBorder="1" applyAlignment="1">
      <alignment horizontal="left"/>
    </xf>
    <xf numFmtId="0" fontId="17" fillId="34" borderId="10" xfId="0" applyFont="1" applyFill="1" applyBorder="1" applyAlignment="1">
      <alignment horizontal="left" vertical="top" wrapText="1"/>
    </xf>
    <xf numFmtId="49" fontId="1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left"/>
    </xf>
    <xf numFmtId="0" fontId="17" fillId="34" borderId="10" xfId="0" applyFont="1" applyFill="1" applyBorder="1" applyAlignment="1">
      <alignment horizontal="left" vertical="top" wrapText="1"/>
    </xf>
    <xf numFmtId="212" fontId="28" fillId="34" borderId="10" xfId="103" applyNumberFormat="1" applyFont="1" applyFill="1" applyBorder="1" applyAlignment="1" applyProtection="1">
      <alignment horizontal="center"/>
      <protection hidden="1"/>
    </xf>
    <xf numFmtId="212" fontId="0" fillId="34" borderId="10" xfId="104" applyNumberFormat="1" applyFont="1" applyFill="1" applyBorder="1" applyAlignment="1" applyProtection="1">
      <alignment horizontal="center"/>
      <protection hidden="1"/>
    </xf>
    <xf numFmtId="212" fontId="0" fillId="34" borderId="10" xfId="105" applyNumberFormat="1" applyFont="1" applyFill="1" applyBorder="1" applyAlignment="1" applyProtection="1">
      <alignment horizontal="center"/>
      <protection hidden="1"/>
    </xf>
    <xf numFmtId="212" fontId="13" fillId="34" borderId="10" xfId="108" applyNumberFormat="1" applyFont="1" applyFill="1" applyBorder="1" applyAlignment="1" applyProtection="1">
      <alignment horizontal="center"/>
      <protection hidden="1"/>
    </xf>
    <xf numFmtId="212" fontId="0" fillId="34" borderId="10" xfId="108" applyNumberFormat="1" applyFont="1" applyFill="1" applyBorder="1" applyAlignment="1" applyProtection="1">
      <alignment horizontal="center"/>
      <protection hidden="1"/>
    </xf>
    <xf numFmtId="212" fontId="0" fillId="34" borderId="10" xfId="109" applyNumberFormat="1" applyFont="1" applyFill="1" applyBorder="1" applyAlignment="1" applyProtection="1">
      <alignment horizontal="center"/>
      <protection hidden="1"/>
    </xf>
    <xf numFmtId="215" fontId="3" fillId="34" borderId="10" xfId="118" applyNumberFormat="1" applyFont="1" applyFill="1" applyBorder="1" applyAlignment="1" applyProtection="1">
      <alignment horizontal="center" vertical="center"/>
      <protection hidden="1"/>
    </xf>
    <xf numFmtId="215" fontId="3" fillId="34" borderId="10" xfId="117" applyNumberFormat="1" applyFont="1" applyFill="1" applyBorder="1" applyAlignment="1" applyProtection="1">
      <alignment horizontal="center" vertical="center"/>
      <protection hidden="1"/>
    </xf>
    <xf numFmtId="212" fontId="0" fillId="34" borderId="10" xfId="110" applyNumberFormat="1" applyFont="1" applyFill="1" applyBorder="1" applyAlignment="1" applyProtection="1">
      <alignment horizontal="center"/>
      <protection hidden="1"/>
    </xf>
    <xf numFmtId="212" fontId="4" fillId="34" borderId="10" xfId="112" applyNumberFormat="1" applyFont="1" applyFill="1" applyBorder="1" applyAlignment="1" applyProtection="1">
      <alignment horizontal="center"/>
      <protection hidden="1"/>
    </xf>
    <xf numFmtId="204" fontId="19" fillId="34" borderId="10" xfId="97" applyNumberFormat="1" applyFont="1" applyFill="1" applyBorder="1" applyAlignment="1" applyProtection="1">
      <alignment horizontal="center" vertical="center"/>
      <protection hidden="1"/>
    </xf>
    <xf numFmtId="193" fontId="19" fillId="34" borderId="10" xfId="0" applyNumberFormat="1" applyFont="1" applyFill="1" applyBorder="1" applyAlignment="1">
      <alignment horizontal="center" vertical="center"/>
    </xf>
    <xf numFmtId="212" fontId="4" fillId="34" borderId="10" xfId="113" applyNumberFormat="1" applyFont="1" applyFill="1" applyBorder="1" applyAlignment="1" applyProtection="1">
      <alignment horizontal="center"/>
      <protection hidden="1"/>
    </xf>
    <xf numFmtId="212" fontId="4" fillId="34" borderId="10" xfId="115" applyNumberFormat="1" applyFont="1" applyFill="1" applyBorder="1" applyAlignment="1" applyProtection="1">
      <alignment horizontal="center"/>
      <protection hidden="1"/>
    </xf>
    <xf numFmtId="212" fontId="4" fillId="34" borderId="10" xfId="114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 horizontal="center" wrapText="1"/>
    </xf>
    <xf numFmtId="0" fontId="17" fillId="34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top" wrapText="1"/>
    </xf>
    <xf numFmtId="49" fontId="7" fillId="34" borderId="13" xfId="0" applyNumberFormat="1" applyFont="1" applyFill="1" applyBorder="1" applyAlignment="1">
      <alignment horizontal="center" vertical="top" wrapText="1"/>
    </xf>
    <xf numFmtId="49" fontId="7" fillId="34" borderId="14" xfId="0" applyNumberFormat="1" applyFont="1" applyFill="1" applyBorder="1" applyAlignment="1">
      <alignment horizontal="center" vertical="top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49" fontId="1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top" wrapText="1"/>
    </xf>
    <xf numFmtId="49" fontId="8" fillId="34" borderId="14" xfId="0" applyNumberFormat="1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wrapText="1"/>
    </xf>
    <xf numFmtId="49" fontId="0" fillId="34" borderId="12" xfId="0" applyNumberFormat="1" applyFont="1" applyFill="1" applyBorder="1" applyAlignment="1">
      <alignment horizontal="left"/>
    </xf>
    <xf numFmtId="49" fontId="18" fillId="34" borderId="10" xfId="0" applyNumberFormat="1" applyFont="1" applyFill="1" applyBorder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47" xfId="103"/>
    <cellStyle name="Обычный 2 48" xfId="104"/>
    <cellStyle name="Обычный 2 49" xfId="105"/>
    <cellStyle name="Обычный 2 5" xfId="106"/>
    <cellStyle name="Обычный 2 50" xfId="107"/>
    <cellStyle name="Обычный 2 51" xfId="108"/>
    <cellStyle name="Обычный 2 52" xfId="109"/>
    <cellStyle name="Обычный 2 53" xfId="110"/>
    <cellStyle name="Обычный 2 54" xfId="111"/>
    <cellStyle name="Обычный 2 55" xfId="112"/>
    <cellStyle name="Обычный 2 56" xfId="113"/>
    <cellStyle name="Обычный 2 57" xfId="114"/>
    <cellStyle name="Обычный 2 58" xfId="115"/>
    <cellStyle name="Обычный 2 6" xfId="116"/>
    <cellStyle name="Обычный 2 7" xfId="117"/>
    <cellStyle name="Обычный 2 8" xfId="118"/>
    <cellStyle name="Обычный 2 9" xfId="119"/>
    <cellStyle name="Обычный 20" xfId="120"/>
    <cellStyle name="Обычный 21" xfId="121"/>
    <cellStyle name="Обычный 22" xfId="122"/>
    <cellStyle name="Обычный 23" xfId="123"/>
    <cellStyle name="Обычный 24" xfId="124"/>
    <cellStyle name="Обычный 25" xfId="125"/>
    <cellStyle name="Обычный 26" xfId="126"/>
    <cellStyle name="Обычный 27" xfId="127"/>
    <cellStyle name="Обычный 28" xfId="128"/>
    <cellStyle name="Обычный 29" xfId="129"/>
    <cellStyle name="Обычный 3" xfId="130"/>
    <cellStyle name="Обычный 30" xfId="131"/>
    <cellStyle name="Обычный 31" xfId="132"/>
    <cellStyle name="Обычный 32" xfId="133"/>
    <cellStyle name="Обычный 33" xfId="134"/>
    <cellStyle name="Обычный 34" xfId="135"/>
    <cellStyle name="Обычный 35" xfId="136"/>
    <cellStyle name="Обычный 36" xfId="137"/>
    <cellStyle name="Обычный 37" xfId="138"/>
    <cellStyle name="Обычный 38" xfId="139"/>
    <cellStyle name="Обычный 39" xfId="140"/>
    <cellStyle name="Обычный 4" xfId="141"/>
    <cellStyle name="Обычный 40" xfId="142"/>
    <cellStyle name="Обычный 41" xfId="143"/>
    <cellStyle name="Обычный 42" xfId="144"/>
    <cellStyle name="Обычный 43" xfId="145"/>
    <cellStyle name="Обычный 44" xfId="146"/>
    <cellStyle name="Обычный 45" xfId="147"/>
    <cellStyle name="Обычный 46" xfId="148"/>
    <cellStyle name="Обычный 47" xfId="149"/>
    <cellStyle name="Обычный 48" xfId="150"/>
    <cellStyle name="Обычный 49" xfId="151"/>
    <cellStyle name="Обычный 5" xfId="152"/>
    <cellStyle name="Обычный 50" xfId="153"/>
    <cellStyle name="Обычный 51" xfId="154"/>
    <cellStyle name="Обычный 52" xfId="155"/>
    <cellStyle name="Обычный 53" xfId="156"/>
    <cellStyle name="Обычный 54" xfId="157"/>
    <cellStyle name="Обычный 55" xfId="158"/>
    <cellStyle name="Обычный 56" xfId="159"/>
    <cellStyle name="Обычный 57" xfId="160"/>
    <cellStyle name="Обычный 58" xfId="161"/>
    <cellStyle name="Обычный 6" xfId="162"/>
    <cellStyle name="Обычный 7" xfId="163"/>
    <cellStyle name="Обычный 8" xfId="164"/>
    <cellStyle name="Обычный 9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5"/>
  <sheetViews>
    <sheetView zoomScale="85" zoomScaleNormal="85" workbookViewId="0" topLeftCell="A133">
      <selection activeCell="B142" sqref="B142"/>
    </sheetView>
  </sheetViews>
  <sheetFormatPr defaultColWidth="9.140625" defaultRowHeight="12.75"/>
  <cols>
    <col min="1" max="1" width="6.57421875" style="84" customWidth="1"/>
    <col min="2" max="2" width="46.57421875" style="84" customWidth="1"/>
    <col min="3" max="3" width="15.7109375" style="85" hidden="1" customWidth="1"/>
    <col min="4" max="4" width="17.8515625" style="37" customWidth="1"/>
    <col min="5" max="5" width="13.8515625" style="37" customWidth="1"/>
    <col min="6" max="6" width="15.28125" style="37" customWidth="1"/>
    <col min="7" max="7" width="14.00390625" style="37" customWidth="1"/>
    <col min="8" max="8" width="14.7109375" style="37" customWidth="1"/>
    <col min="9" max="9" width="12.57421875" style="23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6" customFormat="1" ht="60" customHeight="1">
      <c r="A1" s="198" t="s">
        <v>529</v>
      </c>
      <c r="B1" s="198"/>
      <c r="C1" s="198"/>
      <c r="D1" s="198"/>
      <c r="E1" s="198"/>
      <c r="F1" s="198"/>
      <c r="G1" s="198"/>
      <c r="H1" s="198"/>
      <c r="I1" s="46"/>
    </row>
    <row r="2" spans="1:9" ht="12.75" customHeight="1">
      <c r="A2" s="200"/>
      <c r="B2" s="201" t="s">
        <v>2</v>
      </c>
      <c r="C2" s="206" t="s">
        <v>134</v>
      </c>
      <c r="D2" s="199" t="s">
        <v>3</v>
      </c>
      <c r="E2" s="201" t="s">
        <v>538</v>
      </c>
      <c r="F2" s="199" t="s">
        <v>4</v>
      </c>
      <c r="G2" s="201" t="s">
        <v>253</v>
      </c>
      <c r="H2" s="201" t="s">
        <v>539</v>
      </c>
      <c r="I2" s="47"/>
    </row>
    <row r="3" spans="1:9" ht="47.25" customHeight="1">
      <c r="A3" s="200"/>
      <c r="B3" s="202"/>
      <c r="C3" s="207"/>
      <c r="D3" s="199"/>
      <c r="E3" s="202"/>
      <c r="F3" s="199"/>
      <c r="G3" s="202"/>
      <c r="H3" s="202"/>
      <c r="I3" s="47"/>
    </row>
    <row r="4" spans="1:9" ht="24" customHeight="1">
      <c r="A4" s="167"/>
      <c r="B4" s="172" t="s">
        <v>69</v>
      </c>
      <c r="C4" s="171"/>
      <c r="D4" s="61">
        <f>D5+D6+D7+D8+D10+D12+D14+D15+D18+D19+D20+D22+D23+D24+D26</f>
        <v>179001.6</v>
      </c>
      <c r="E4" s="61">
        <f>E5+E7+E8+E9+E10+E11+E12+E13+E14+E15+E16+E17+E20+E21+E22+E23+E24+E26+E6</f>
        <v>42556</v>
      </c>
      <c r="F4" s="61">
        <f>F5+F6+F7+F8+F10+F12+F14+F15+F18+F19+F20+F22+F23+F24+F26</f>
        <v>13777.199999999999</v>
      </c>
      <c r="G4" s="34">
        <f>F4/D4</f>
        <v>0.07696690979298508</v>
      </c>
      <c r="H4" s="34">
        <f>F4/E4</f>
        <v>0.32374283297302375</v>
      </c>
      <c r="I4" s="48"/>
    </row>
    <row r="5" spans="1:9" ht="18.75">
      <c r="A5" s="167"/>
      <c r="B5" s="168" t="s">
        <v>297</v>
      </c>
      <c r="C5" s="171"/>
      <c r="D5" s="62">
        <v>121809.2</v>
      </c>
      <c r="E5" s="62">
        <v>26715</v>
      </c>
      <c r="F5" s="62">
        <v>6837</v>
      </c>
      <c r="G5" s="34">
        <f aca="true" t="shared" si="0" ref="G5:G33">F5/D5</f>
        <v>0.056128765314935165</v>
      </c>
      <c r="H5" s="34">
        <f aca="true" t="shared" si="1" ref="H5:H33">F5/E5</f>
        <v>0.25592363840539023</v>
      </c>
      <c r="I5" s="48"/>
    </row>
    <row r="6" spans="1:9" ht="31.5">
      <c r="A6" s="167"/>
      <c r="B6" s="168" t="s">
        <v>298</v>
      </c>
      <c r="C6" s="171"/>
      <c r="D6" s="62">
        <v>100</v>
      </c>
      <c r="E6" s="62">
        <v>25</v>
      </c>
      <c r="F6" s="62">
        <v>77.4</v>
      </c>
      <c r="G6" s="34">
        <f t="shared" si="0"/>
        <v>0.774</v>
      </c>
      <c r="H6" s="34">
        <f t="shared" si="1"/>
        <v>3.096</v>
      </c>
      <c r="I6" s="48"/>
    </row>
    <row r="7" spans="1:9" ht="31.5">
      <c r="A7" s="167"/>
      <c r="B7" s="168" t="s">
        <v>299</v>
      </c>
      <c r="C7" s="171"/>
      <c r="D7" s="62">
        <v>11700</v>
      </c>
      <c r="E7" s="62">
        <v>2900</v>
      </c>
      <c r="F7" s="62">
        <v>2708.3</v>
      </c>
      <c r="G7" s="34">
        <f t="shared" si="0"/>
        <v>0.23147863247863248</v>
      </c>
      <c r="H7" s="34">
        <f t="shared" si="1"/>
        <v>0.933896551724138</v>
      </c>
      <c r="I7" s="48"/>
    </row>
    <row r="8" spans="1:9" ht="18.75">
      <c r="A8" s="167"/>
      <c r="B8" s="168" t="s">
        <v>6</v>
      </c>
      <c r="C8" s="171"/>
      <c r="D8" s="62">
        <v>11286.8</v>
      </c>
      <c r="E8" s="62">
        <v>5500</v>
      </c>
      <c r="F8" s="62">
        <v>929.5</v>
      </c>
      <c r="G8" s="34">
        <f t="shared" si="0"/>
        <v>0.08235283694226884</v>
      </c>
      <c r="H8" s="34">
        <f t="shared" si="1"/>
        <v>0.169</v>
      </c>
      <c r="I8" s="48"/>
    </row>
    <row r="9" spans="1:9" ht="18.75" hidden="1">
      <c r="A9" s="167"/>
      <c r="B9" s="168" t="s">
        <v>7</v>
      </c>
      <c r="C9" s="171"/>
      <c r="D9" s="62">
        <v>0</v>
      </c>
      <c r="E9" s="62">
        <v>0</v>
      </c>
      <c r="F9" s="62">
        <v>0</v>
      </c>
      <c r="G9" s="34" t="e">
        <f t="shared" si="0"/>
        <v>#DIV/0!</v>
      </c>
      <c r="H9" s="34" t="e">
        <f t="shared" si="1"/>
        <v>#DIV/0!</v>
      </c>
      <c r="I9" s="48"/>
    </row>
    <row r="10" spans="1:9" ht="18.75">
      <c r="A10" s="167"/>
      <c r="B10" s="168" t="s">
        <v>176</v>
      </c>
      <c r="C10" s="171"/>
      <c r="D10" s="62">
        <v>22681.7</v>
      </c>
      <c r="E10" s="62">
        <v>5320</v>
      </c>
      <c r="F10" s="62">
        <v>2059.3</v>
      </c>
      <c r="G10" s="34">
        <f t="shared" si="0"/>
        <v>0.09079125462377159</v>
      </c>
      <c r="H10" s="34">
        <f t="shared" si="1"/>
        <v>0.3870864661654136</v>
      </c>
      <c r="I10" s="48"/>
    </row>
    <row r="11" spans="1:9" ht="18.75" hidden="1">
      <c r="A11" s="167"/>
      <c r="B11" s="168" t="s">
        <v>8</v>
      </c>
      <c r="C11" s="171"/>
      <c r="D11" s="62">
        <v>0</v>
      </c>
      <c r="E11" s="62">
        <v>0</v>
      </c>
      <c r="F11" s="62">
        <v>0</v>
      </c>
      <c r="G11" s="34" t="e">
        <f t="shared" si="0"/>
        <v>#DIV/0!</v>
      </c>
      <c r="H11" s="34" t="e">
        <f t="shared" si="1"/>
        <v>#DIV/0!</v>
      </c>
      <c r="I11" s="48"/>
    </row>
    <row r="12" spans="1:9" ht="17.25" customHeight="1">
      <c r="A12" s="167"/>
      <c r="B12" s="168" t="s">
        <v>300</v>
      </c>
      <c r="C12" s="171"/>
      <c r="D12" s="62">
        <v>4713.9</v>
      </c>
      <c r="E12" s="62">
        <v>800</v>
      </c>
      <c r="F12" s="62">
        <v>291.1</v>
      </c>
      <c r="G12" s="34">
        <f t="shared" si="0"/>
        <v>0.06175353741063664</v>
      </c>
      <c r="H12" s="34">
        <f t="shared" si="1"/>
        <v>0.363875</v>
      </c>
      <c r="I12" s="48"/>
    </row>
    <row r="13" spans="1:9" ht="18" customHeight="1" hidden="1">
      <c r="A13" s="167"/>
      <c r="B13" s="168" t="s">
        <v>242</v>
      </c>
      <c r="C13" s="171"/>
      <c r="D13" s="62"/>
      <c r="E13" s="62"/>
      <c r="F13" s="62"/>
      <c r="G13" s="34" t="e">
        <f t="shared" si="0"/>
        <v>#DIV/0!</v>
      </c>
      <c r="H13" s="34" t="e">
        <f t="shared" si="1"/>
        <v>#DIV/0!</v>
      </c>
      <c r="I13" s="48"/>
    </row>
    <row r="14" spans="1:9" ht="31.5">
      <c r="A14" s="167"/>
      <c r="B14" s="168" t="s">
        <v>301</v>
      </c>
      <c r="C14" s="171"/>
      <c r="D14" s="62">
        <v>4600</v>
      </c>
      <c r="E14" s="62">
        <v>800</v>
      </c>
      <c r="F14" s="62">
        <v>700</v>
      </c>
      <c r="G14" s="34">
        <f t="shared" si="0"/>
        <v>0.15217391304347827</v>
      </c>
      <c r="H14" s="34">
        <f t="shared" si="1"/>
        <v>0.875</v>
      </c>
      <c r="I14" s="48"/>
    </row>
    <row r="15" spans="1:9" ht="30.75" customHeight="1">
      <c r="A15" s="167"/>
      <c r="B15" s="168" t="s">
        <v>307</v>
      </c>
      <c r="C15" s="171"/>
      <c r="D15" s="62">
        <v>500</v>
      </c>
      <c r="E15" s="62">
        <v>100</v>
      </c>
      <c r="F15" s="62">
        <v>29</v>
      </c>
      <c r="G15" s="34">
        <f t="shared" si="0"/>
        <v>0.058</v>
      </c>
      <c r="H15" s="34">
        <f t="shared" si="1"/>
        <v>0.29</v>
      </c>
      <c r="I15" s="48"/>
    </row>
    <row r="16" spans="1:9" ht="25.5" customHeight="1" hidden="1">
      <c r="A16" s="167"/>
      <c r="B16" s="168" t="s">
        <v>12</v>
      </c>
      <c r="C16" s="171"/>
      <c r="D16" s="62">
        <v>0</v>
      </c>
      <c r="E16" s="62">
        <v>0</v>
      </c>
      <c r="F16" s="62">
        <v>0</v>
      </c>
      <c r="G16" s="34" t="e">
        <f t="shared" si="0"/>
        <v>#DIV/0!</v>
      </c>
      <c r="H16" s="34" t="e">
        <f t="shared" si="1"/>
        <v>#DIV/0!</v>
      </c>
      <c r="I16" s="48"/>
    </row>
    <row r="17" spans="1:9" ht="0.75" customHeight="1" hidden="1">
      <c r="A17" s="167"/>
      <c r="B17" s="168" t="s">
        <v>302</v>
      </c>
      <c r="C17" s="171"/>
      <c r="D17" s="62">
        <v>0</v>
      </c>
      <c r="E17" s="62">
        <v>0</v>
      </c>
      <c r="F17" s="62">
        <v>0</v>
      </c>
      <c r="G17" s="34" t="e">
        <f t="shared" si="0"/>
        <v>#DIV/0!</v>
      </c>
      <c r="H17" s="34" t="e">
        <f t="shared" si="1"/>
        <v>#DIV/0!</v>
      </c>
      <c r="I17" s="48"/>
    </row>
    <row r="18" spans="1:9" ht="37.5" customHeight="1" hidden="1">
      <c r="A18" s="167"/>
      <c r="B18" s="168" t="s">
        <v>442</v>
      </c>
      <c r="C18" s="171"/>
      <c r="D18" s="62">
        <v>0</v>
      </c>
      <c r="E18" s="62">
        <v>0</v>
      </c>
      <c r="F18" s="62">
        <v>0</v>
      </c>
      <c r="G18" s="34" t="e">
        <f t="shared" si="0"/>
        <v>#DIV/0!</v>
      </c>
      <c r="H18" s="34" t="e">
        <f t="shared" si="1"/>
        <v>#DIV/0!</v>
      </c>
      <c r="I18" s="48"/>
    </row>
    <row r="19" spans="1:9" ht="47.25" customHeight="1" hidden="1">
      <c r="A19" s="167"/>
      <c r="B19" s="168" t="s">
        <v>443</v>
      </c>
      <c r="C19" s="171"/>
      <c r="D19" s="62">
        <v>0</v>
      </c>
      <c r="E19" s="62">
        <v>0</v>
      </c>
      <c r="F19" s="62">
        <v>0</v>
      </c>
      <c r="G19" s="34" t="e">
        <f t="shared" si="0"/>
        <v>#DIV/0!</v>
      </c>
      <c r="H19" s="34" t="e">
        <f t="shared" si="1"/>
        <v>#DIV/0!</v>
      </c>
      <c r="I19" s="48"/>
    </row>
    <row r="20" spans="1:9" ht="30.75" customHeight="1">
      <c r="A20" s="167"/>
      <c r="B20" s="168" t="s">
        <v>303</v>
      </c>
      <c r="C20" s="171"/>
      <c r="D20" s="62">
        <v>660</v>
      </c>
      <c r="E20" s="62">
        <v>146</v>
      </c>
      <c r="F20" s="62">
        <v>35.9</v>
      </c>
      <c r="G20" s="34">
        <f t="shared" si="0"/>
        <v>0.05439393939393939</v>
      </c>
      <c r="H20" s="34">
        <f t="shared" si="1"/>
        <v>0.2458904109589041</v>
      </c>
      <c r="I20" s="48"/>
    </row>
    <row r="21" spans="1:9" ht="18" customHeight="1" hidden="1">
      <c r="A21" s="167"/>
      <c r="B21" s="168" t="s">
        <v>268</v>
      </c>
      <c r="C21" s="171"/>
      <c r="D21" s="62"/>
      <c r="E21" s="62"/>
      <c r="F21" s="62"/>
      <c r="G21" s="34" t="e">
        <f t="shared" si="0"/>
        <v>#DIV/0!</v>
      </c>
      <c r="H21" s="34" t="e">
        <f t="shared" si="1"/>
        <v>#DIV/0!</v>
      </c>
      <c r="I21" s="48"/>
    </row>
    <row r="22" spans="1:9" ht="32.25" customHeight="1">
      <c r="A22" s="167"/>
      <c r="B22" s="168" t="s">
        <v>317</v>
      </c>
      <c r="C22" s="171"/>
      <c r="D22" s="62">
        <v>0</v>
      </c>
      <c r="E22" s="62">
        <v>0</v>
      </c>
      <c r="F22" s="62">
        <v>11.9</v>
      </c>
      <c r="G22" s="34">
        <v>0</v>
      </c>
      <c r="H22" s="34">
        <v>0</v>
      </c>
      <c r="I22" s="48"/>
    </row>
    <row r="23" spans="1:9" ht="47.25">
      <c r="A23" s="167"/>
      <c r="B23" s="168" t="s">
        <v>305</v>
      </c>
      <c r="C23" s="171"/>
      <c r="D23" s="62">
        <v>700</v>
      </c>
      <c r="E23" s="62">
        <v>150</v>
      </c>
      <c r="F23" s="62">
        <v>-1.1</v>
      </c>
      <c r="G23" s="34">
        <f t="shared" si="0"/>
        <v>-0.0015714285714285715</v>
      </c>
      <c r="H23" s="34">
        <f t="shared" si="1"/>
        <v>-0.007333333333333334</v>
      </c>
      <c r="I23" s="48"/>
    </row>
    <row r="24" spans="1:9" ht="30.75" customHeight="1">
      <c r="A24" s="167"/>
      <c r="B24" s="168" t="s">
        <v>306</v>
      </c>
      <c r="C24" s="171"/>
      <c r="D24" s="62">
        <v>250</v>
      </c>
      <c r="E24" s="62">
        <v>100</v>
      </c>
      <c r="F24" s="62">
        <v>98.5</v>
      </c>
      <c r="G24" s="34">
        <f t="shared" si="0"/>
        <v>0.394</v>
      </c>
      <c r="H24" s="34">
        <f t="shared" si="1"/>
        <v>0.985</v>
      </c>
      <c r="I24" s="48"/>
    </row>
    <row r="25" spans="1:9" ht="0.75" customHeight="1" hidden="1">
      <c r="A25" s="167"/>
      <c r="B25" s="168" t="s">
        <v>17</v>
      </c>
      <c r="C25" s="171"/>
      <c r="D25" s="62">
        <v>1177.1</v>
      </c>
      <c r="E25" s="62">
        <v>291</v>
      </c>
      <c r="F25" s="62">
        <v>356.4</v>
      </c>
      <c r="G25" s="34">
        <f t="shared" si="0"/>
        <v>0.30277801376263697</v>
      </c>
      <c r="H25" s="34">
        <f t="shared" si="1"/>
        <v>1.224742268041237</v>
      </c>
      <c r="I25" s="48"/>
    </row>
    <row r="26" spans="1:9" ht="18.75">
      <c r="A26" s="167"/>
      <c r="B26" s="168" t="s">
        <v>18</v>
      </c>
      <c r="C26" s="171"/>
      <c r="D26" s="62">
        <v>0</v>
      </c>
      <c r="E26" s="62">
        <v>0</v>
      </c>
      <c r="F26" s="62">
        <v>0.4</v>
      </c>
      <c r="G26" s="34">
        <v>0</v>
      </c>
      <c r="H26" s="34">
        <v>0</v>
      </c>
      <c r="I26" s="48"/>
    </row>
    <row r="27" spans="1:9" ht="31.5">
      <c r="A27" s="167"/>
      <c r="B27" s="172" t="s">
        <v>68</v>
      </c>
      <c r="C27" s="63"/>
      <c r="D27" s="62">
        <f>D28+D29+D30+D31+D32</f>
        <v>804741.8</v>
      </c>
      <c r="E27" s="62">
        <f>E28+E29+E30+E31+E32</f>
        <v>144856.90000000002</v>
      </c>
      <c r="F27" s="62">
        <f>F28+F29+F30+F31+F32</f>
        <v>25490.4</v>
      </c>
      <c r="G27" s="34">
        <f t="shared" si="0"/>
        <v>0.031675252857500384</v>
      </c>
      <c r="H27" s="34">
        <f t="shared" si="1"/>
        <v>0.1759695257871734</v>
      </c>
      <c r="I27" s="48"/>
    </row>
    <row r="28" spans="1:9" ht="18.75">
      <c r="A28" s="167"/>
      <c r="B28" s="168" t="s">
        <v>20</v>
      </c>
      <c r="C28" s="171"/>
      <c r="D28" s="62">
        <v>122951.6</v>
      </c>
      <c r="E28" s="62">
        <v>30737.9</v>
      </c>
      <c r="F28" s="62">
        <v>10245</v>
      </c>
      <c r="G28" s="34">
        <f t="shared" si="0"/>
        <v>0.08332547116100969</v>
      </c>
      <c r="H28" s="34">
        <f t="shared" si="1"/>
        <v>0.33330188464403876</v>
      </c>
      <c r="I28" s="48"/>
    </row>
    <row r="29" spans="1:9" ht="18.75">
      <c r="A29" s="167"/>
      <c r="B29" s="168" t="s">
        <v>21</v>
      </c>
      <c r="C29" s="171"/>
      <c r="D29" s="62">
        <v>400381.3</v>
      </c>
      <c r="E29" s="62">
        <v>100095.3</v>
      </c>
      <c r="F29" s="62">
        <v>15245.4</v>
      </c>
      <c r="G29" s="34">
        <f t="shared" si="0"/>
        <v>0.038077202906329544</v>
      </c>
      <c r="H29" s="34">
        <f t="shared" si="1"/>
        <v>0.15230884966626804</v>
      </c>
      <c r="I29" s="48"/>
    </row>
    <row r="30" spans="1:9" ht="18.75">
      <c r="A30" s="167"/>
      <c r="B30" s="168" t="s">
        <v>22</v>
      </c>
      <c r="C30" s="171"/>
      <c r="D30" s="62">
        <v>277568.5</v>
      </c>
      <c r="E30" s="62">
        <v>13063.6</v>
      </c>
      <c r="F30" s="62">
        <v>0</v>
      </c>
      <c r="G30" s="34">
        <f t="shared" si="0"/>
        <v>0</v>
      </c>
      <c r="H30" s="34">
        <f t="shared" si="1"/>
        <v>0</v>
      </c>
      <c r="I30" s="48"/>
    </row>
    <row r="31" spans="1:9" ht="53.25" customHeight="1">
      <c r="A31" s="167"/>
      <c r="B31" s="168" t="s">
        <v>125</v>
      </c>
      <c r="C31" s="63"/>
      <c r="D31" s="62">
        <v>140.4</v>
      </c>
      <c r="E31" s="62">
        <v>35.1</v>
      </c>
      <c r="F31" s="62">
        <v>0</v>
      </c>
      <c r="G31" s="34">
        <f t="shared" si="0"/>
        <v>0</v>
      </c>
      <c r="H31" s="34">
        <f t="shared" si="1"/>
        <v>0</v>
      </c>
      <c r="I31" s="48"/>
    </row>
    <row r="32" spans="1:9" ht="112.5" customHeight="1">
      <c r="A32" s="167"/>
      <c r="B32" s="168" t="s">
        <v>428</v>
      </c>
      <c r="C32" s="63"/>
      <c r="D32" s="62">
        <v>3700</v>
      </c>
      <c r="E32" s="62">
        <v>925</v>
      </c>
      <c r="F32" s="62">
        <v>0</v>
      </c>
      <c r="G32" s="34">
        <f t="shared" si="0"/>
        <v>0</v>
      </c>
      <c r="H32" s="34">
        <f t="shared" si="1"/>
        <v>0</v>
      </c>
      <c r="I32" s="48"/>
    </row>
    <row r="33" spans="1:9" ht="18.75">
      <c r="A33" s="167"/>
      <c r="B33" s="168" t="s">
        <v>23</v>
      </c>
      <c r="C33" s="171"/>
      <c r="D33" s="62">
        <f>D4+D27</f>
        <v>983743.4</v>
      </c>
      <c r="E33" s="62">
        <f>E4+E27</f>
        <v>187412.90000000002</v>
      </c>
      <c r="F33" s="62">
        <f>F4+F27</f>
        <v>39267.6</v>
      </c>
      <c r="G33" s="34">
        <f t="shared" si="0"/>
        <v>0.039916506682535303</v>
      </c>
      <c r="H33" s="34">
        <f t="shared" si="1"/>
        <v>0.20952453112886035</v>
      </c>
      <c r="I33" s="48"/>
    </row>
    <row r="34" spans="1:9" ht="18.75" hidden="1">
      <c r="A34" s="167"/>
      <c r="B34" s="168" t="s">
        <v>92</v>
      </c>
      <c r="C34" s="171"/>
      <c r="D34" s="62">
        <f>D4</f>
        <v>179001.6</v>
      </c>
      <c r="E34" s="62">
        <f>E4</f>
        <v>42556</v>
      </c>
      <c r="F34" s="62">
        <f>F4</f>
        <v>13777.199999999999</v>
      </c>
      <c r="G34" s="34">
        <f>F34/D34</f>
        <v>0.07696690979298508</v>
      </c>
      <c r="H34" s="34">
        <f>F34/E34</f>
        <v>0.32374283297302375</v>
      </c>
      <c r="I34" s="48"/>
    </row>
    <row r="35" spans="1:9" ht="12.75">
      <c r="A35" s="208"/>
      <c r="B35" s="209"/>
      <c r="C35" s="209"/>
      <c r="D35" s="209"/>
      <c r="E35" s="209"/>
      <c r="F35" s="209"/>
      <c r="G35" s="209"/>
      <c r="H35" s="210"/>
      <c r="I35" s="49"/>
    </row>
    <row r="36" spans="1:9" ht="15" customHeight="1">
      <c r="A36" s="203" t="s">
        <v>132</v>
      </c>
      <c r="B36" s="203" t="s">
        <v>24</v>
      </c>
      <c r="C36" s="204" t="s">
        <v>134</v>
      </c>
      <c r="D36" s="193" t="s">
        <v>3</v>
      </c>
      <c r="E36" s="195" t="s">
        <v>538</v>
      </c>
      <c r="F36" s="193" t="s">
        <v>4</v>
      </c>
      <c r="G36" s="195" t="s">
        <v>253</v>
      </c>
      <c r="H36" s="195" t="s">
        <v>539</v>
      </c>
      <c r="I36" s="47"/>
    </row>
    <row r="37" spans="1:9" ht="21.75" customHeight="1">
      <c r="A37" s="203"/>
      <c r="B37" s="203"/>
      <c r="C37" s="205"/>
      <c r="D37" s="193"/>
      <c r="E37" s="196"/>
      <c r="F37" s="193"/>
      <c r="G37" s="196"/>
      <c r="H37" s="196"/>
      <c r="I37" s="47"/>
    </row>
    <row r="38" spans="1:9" ht="19.5" customHeight="1">
      <c r="A38" s="63" t="s">
        <v>56</v>
      </c>
      <c r="B38" s="172" t="s">
        <v>25</v>
      </c>
      <c r="C38" s="63"/>
      <c r="D38" s="61">
        <f>D40+D45+D46+D43+D44+D42+D39</f>
        <v>59511.399999999994</v>
      </c>
      <c r="E38" s="61">
        <f>E40+E45+E46+E43+E44+E42+E39</f>
        <v>13397.5</v>
      </c>
      <c r="F38" s="61">
        <f>F40+F45+F46+F43+F44+F42+F39</f>
        <v>4467.400000000001</v>
      </c>
      <c r="G38" s="35">
        <f aca="true" t="shared" si="2" ref="G38:G117">F38/D38</f>
        <v>0.07506797017042115</v>
      </c>
      <c r="H38" s="35">
        <f>F38/E38</f>
        <v>0.33345027057286813</v>
      </c>
      <c r="I38" s="50"/>
    </row>
    <row r="39" spans="1:9" ht="51.75" customHeight="1">
      <c r="A39" s="171" t="s">
        <v>57</v>
      </c>
      <c r="B39" s="168" t="s">
        <v>212</v>
      </c>
      <c r="C39" s="171" t="s">
        <v>57</v>
      </c>
      <c r="D39" s="62">
        <v>2400</v>
      </c>
      <c r="E39" s="62">
        <v>600</v>
      </c>
      <c r="F39" s="62">
        <v>150.6</v>
      </c>
      <c r="G39" s="35">
        <f t="shared" si="2"/>
        <v>0.06275</v>
      </c>
      <c r="H39" s="35">
        <f aca="true" t="shared" si="3" ref="H39:H102">F39/E39</f>
        <v>0.251</v>
      </c>
      <c r="I39" s="50"/>
    </row>
    <row r="40" spans="1:14" ht="84" customHeight="1">
      <c r="A40" s="171" t="s">
        <v>59</v>
      </c>
      <c r="B40" s="168" t="s">
        <v>135</v>
      </c>
      <c r="C40" s="171" t="s">
        <v>59</v>
      </c>
      <c r="D40" s="62">
        <f>D41</f>
        <v>23602</v>
      </c>
      <c r="E40" s="62">
        <f>E41</f>
        <v>5891.7</v>
      </c>
      <c r="F40" s="62">
        <f>F41</f>
        <v>2416.8</v>
      </c>
      <c r="G40" s="35">
        <f t="shared" si="2"/>
        <v>0.10239810185577494</v>
      </c>
      <c r="H40" s="35">
        <f t="shared" si="3"/>
        <v>0.41020418554916244</v>
      </c>
      <c r="I40" s="51"/>
      <c r="J40" s="194"/>
      <c r="K40" s="194"/>
      <c r="L40" s="192"/>
      <c r="M40" s="192"/>
      <c r="N40" s="192"/>
    </row>
    <row r="41" spans="1:14" s="8" customFormat="1" ht="18.75">
      <c r="A41" s="64"/>
      <c r="B41" s="65" t="s">
        <v>26</v>
      </c>
      <c r="C41" s="64" t="s">
        <v>59</v>
      </c>
      <c r="D41" s="66">
        <v>23602</v>
      </c>
      <c r="E41" s="66">
        <v>5891.7</v>
      </c>
      <c r="F41" s="66">
        <v>2416.8</v>
      </c>
      <c r="G41" s="35">
        <f t="shared" si="2"/>
        <v>0.10239810185577494</v>
      </c>
      <c r="H41" s="35">
        <f t="shared" si="3"/>
        <v>0.41020418554916244</v>
      </c>
      <c r="I41" s="52"/>
      <c r="J41" s="197"/>
      <c r="K41" s="197"/>
      <c r="L41" s="192"/>
      <c r="M41" s="192"/>
      <c r="N41" s="192"/>
    </row>
    <row r="42" spans="1:14" s="8" customFormat="1" ht="67.5" customHeight="1" hidden="1">
      <c r="A42" s="64" t="s">
        <v>183</v>
      </c>
      <c r="B42" s="168" t="s">
        <v>258</v>
      </c>
      <c r="C42" s="64" t="s">
        <v>259</v>
      </c>
      <c r="D42" s="66">
        <v>0</v>
      </c>
      <c r="E42" s="66">
        <v>0</v>
      </c>
      <c r="F42" s="66">
        <v>0</v>
      </c>
      <c r="G42" s="35" t="e">
        <f t="shared" si="2"/>
        <v>#DIV/0!</v>
      </c>
      <c r="H42" s="35" t="e">
        <f t="shared" si="3"/>
        <v>#DIV/0!</v>
      </c>
      <c r="I42" s="53"/>
      <c r="J42" s="19"/>
      <c r="K42" s="19"/>
      <c r="L42" s="18"/>
      <c r="M42" s="18"/>
      <c r="N42" s="18"/>
    </row>
    <row r="43" spans="1:14" s="14" customFormat="1" ht="71.25" customHeight="1">
      <c r="A43" s="171" t="s">
        <v>60</v>
      </c>
      <c r="B43" s="168" t="s">
        <v>136</v>
      </c>
      <c r="C43" s="171" t="s">
        <v>60</v>
      </c>
      <c r="D43" s="62">
        <v>10677.8</v>
      </c>
      <c r="E43" s="62">
        <v>2740</v>
      </c>
      <c r="F43" s="62">
        <v>414.5</v>
      </c>
      <c r="G43" s="35">
        <f t="shared" si="2"/>
        <v>0.03881885781715335</v>
      </c>
      <c r="H43" s="35">
        <f t="shared" si="3"/>
        <v>0.1512773722627737</v>
      </c>
      <c r="I43" s="54"/>
      <c r="J43" s="12"/>
      <c r="K43" s="12"/>
      <c r="L43" s="13"/>
      <c r="M43" s="13"/>
      <c r="N43" s="13"/>
    </row>
    <row r="44" spans="1:14" s="14" customFormat="1" ht="30" customHeight="1" hidden="1">
      <c r="A44" s="171" t="s">
        <v>156</v>
      </c>
      <c r="B44" s="168" t="s">
        <v>157</v>
      </c>
      <c r="C44" s="171" t="s">
        <v>156</v>
      </c>
      <c r="D44" s="62">
        <v>0</v>
      </c>
      <c r="E44" s="62">
        <v>0</v>
      </c>
      <c r="F44" s="62">
        <v>0</v>
      </c>
      <c r="G44" s="35" t="e">
        <f t="shared" si="2"/>
        <v>#DIV/0!</v>
      </c>
      <c r="H44" s="35" t="e">
        <f t="shared" si="3"/>
        <v>#DIV/0!</v>
      </c>
      <c r="I44" s="54"/>
      <c r="J44" s="12"/>
      <c r="K44" s="12"/>
      <c r="L44" s="13"/>
      <c r="M44" s="13"/>
      <c r="N44" s="13"/>
    </row>
    <row r="45" spans="1:9" ht="22.5" customHeight="1">
      <c r="A45" s="171" t="s">
        <v>61</v>
      </c>
      <c r="B45" s="168" t="s">
        <v>137</v>
      </c>
      <c r="C45" s="171" t="s">
        <v>61</v>
      </c>
      <c r="D45" s="62">
        <v>300</v>
      </c>
      <c r="E45" s="62">
        <v>0</v>
      </c>
      <c r="F45" s="62">
        <v>0</v>
      </c>
      <c r="G45" s="35">
        <f t="shared" si="2"/>
        <v>0</v>
      </c>
      <c r="H45" s="35">
        <v>0</v>
      </c>
      <c r="I45" s="54"/>
    </row>
    <row r="46" spans="1:9" ht="39" customHeight="1">
      <c r="A46" s="67" t="s">
        <v>109</v>
      </c>
      <c r="B46" s="68" t="s">
        <v>28</v>
      </c>
      <c r="C46" s="67"/>
      <c r="D46" s="62">
        <f>D47+D48+D49+D50+D51+D52</f>
        <v>22531.6</v>
      </c>
      <c r="E46" s="62">
        <f>E47+E48+E49+E50+E51+E52</f>
        <v>4165.8</v>
      </c>
      <c r="F46" s="62">
        <f>F47+F48+F49+F50+F51+F52</f>
        <v>1485.5</v>
      </c>
      <c r="G46" s="35">
        <f t="shared" si="2"/>
        <v>0.0659296277228426</v>
      </c>
      <c r="H46" s="35">
        <f t="shared" si="3"/>
        <v>0.35659417158769025</v>
      </c>
      <c r="I46" s="54"/>
    </row>
    <row r="47" spans="1:9" s="8" customFormat="1" ht="51" customHeight="1">
      <c r="A47" s="69"/>
      <c r="B47" s="70" t="s">
        <v>540</v>
      </c>
      <c r="C47" s="69" t="s">
        <v>319</v>
      </c>
      <c r="D47" s="66">
        <v>14440.6</v>
      </c>
      <c r="E47" s="66">
        <v>2895.9</v>
      </c>
      <c r="F47" s="66">
        <v>1084.5</v>
      </c>
      <c r="G47" s="35">
        <f t="shared" si="2"/>
        <v>0.07510075758624987</v>
      </c>
      <c r="H47" s="35">
        <f t="shared" si="3"/>
        <v>0.3744949756552367</v>
      </c>
      <c r="I47" s="53"/>
    </row>
    <row r="48" spans="1:9" s="8" customFormat="1" ht="47.25">
      <c r="A48" s="69"/>
      <c r="B48" s="70" t="s">
        <v>455</v>
      </c>
      <c r="C48" s="69" t="s">
        <v>456</v>
      </c>
      <c r="D48" s="66">
        <v>145</v>
      </c>
      <c r="E48" s="66">
        <v>25.4</v>
      </c>
      <c r="F48" s="66">
        <v>0</v>
      </c>
      <c r="G48" s="35">
        <f t="shared" si="2"/>
        <v>0</v>
      </c>
      <c r="H48" s="35">
        <f t="shared" si="3"/>
        <v>0</v>
      </c>
      <c r="I48" s="53"/>
    </row>
    <row r="49" spans="1:9" s="8" customFormat="1" ht="54" customHeight="1">
      <c r="A49" s="69"/>
      <c r="B49" s="70" t="s">
        <v>159</v>
      </c>
      <c r="C49" s="69" t="s">
        <v>199</v>
      </c>
      <c r="D49" s="66">
        <v>229</v>
      </c>
      <c r="E49" s="66">
        <v>64</v>
      </c>
      <c r="F49" s="66">
        <v>0</v>
      </c>
      <c r="G49" s="35">
        <f t="shared" si="2"/>
        <v>0</v>
      </c>
      <c r="H49" s="35">
        <f t="shared" si="3"/>
        <v>0</v>
      </c>
      <c r="I49" s="53"/>
    </row>
    <row r="50" spans="1:9" s="8" customFormat="1" ht="18.75">
      <c r="A50" s="69"/>
      <c r="B50" s="70" t="s">
        <v>138</v>
      </c>
      <c r="C50" s="69" t="s">
        <v>162</v>
      </c>
      <c r="D50" s="66">
        <v>4267</v>
      </c>
      <c r="E50" s="66">
        <v>1081.1</v>
      </c>
      <c r="F50" s="66">
        <v>401</v>
      </c>
      <c r="G50" s="35">
        <f t="shared" si="2"/>
        <v>0.09397703304429342</v>
      </c>
      <c r="H50" s="35">
        <f t="shared" si="3"/>
        <v>0.37091850892609385</v>
      </c>
      <c r="I50" s="53"/>
    </row>
    <row r="51" spans="1:9" s="8" customFormat="1" ht="37.5" customHeight="1">
      <c r="A51" s="69"/>
      <c r="B51" s="70" t="s">
        <v>237</v>
      </c>
      <c r="C51" s="69" t="s">
        <v>318</v>
      </c>
      <c r="D51" s="66">
        <v>3000</v>
      </c>
      <c r="E51" s="66">
        <v>0</v>
      </c>
      <c r="F51" s="66">
        <v>0</v>
      </c>
      <c r="G51" s="35">
        <f t="shared" si="2"/>
        <v>0</v>
      </c>
      <c r="H51" s="35">
        <v>0</v>
      </c>
      <c r="I51" s="53"/>
    </row>
    <row r="52" spans="1:9" s="8" customFormat="1" ht="38.25" customHeight="1">
      <c r="A52" s="69"/>
      <c r="B52" s="70" t="s">
        <v>198</v>
      </c>
      <c r="C52" s="69" t="s">
        <v>226</v>
      </c>
      <c r="D52" s="66">
        <v>450</v>
      </c>
      <c r="E52" s="66">
        <v>99.4</v>
      </c>
      <c r="F52" s="66">
        <v>0</v>
      </c>
      <c r="G52" s="35">
        <f t="shared" si="2"/>
        <v>0</v>
      </c>
      <c r="H52" s="35">
        <f t="shared" si="3"/>
        <v>0</v>
      </c>
      <c r="I52" s="53"/>
    </row>
    <row r="53" spans="1:9" ht="39" customHeight="1">
      <c r="A53" s="63" t="s">
        <v>62</v>
      </c>
      <c r="B53" s="172" t="s">
        <v>140</v>
      </c>
      <c r="C53" s="63"/>
      <c r="D53" s="61">
        <f>D54</f>
        <v>100</v>
      </c>
      <c r="E53" s="61">
        <f>E54</f>
        <v>0</v>
      </c>
      <c r="F53" s="61">
        <f>F54</f>
        <v>0</v>
      </c>
      <c r="G53" s="35">
        <f t="shared" si="2"/>
        <v>0</v>
      </c>
      <c r="H53" s="35">
        <v>0</v>
      </c>
      <c r="I53" s="54"/>
    </row>
    <row r="54" spans="1:9" ht="34.5" customHeight="1">
      <c r="A54" s="171" t="s">
        <v>131</v>
      </c>
      <c r="B54" s="168" t="s">
        <v>141</v>
      </c>
      <c r="C54" s="171"/>
      <c r="D54" s="62">
        <f>D55+D59</f>
        <v>100</v>
      </c>
      <c r="E54" s="62">
        <f>E55+E59</f>
        <v>0</v>
      </c>
      <c r="F54" s="62">
        <f>F55+F59</f>
        <v>0</v>
      </c>
      <c r="G54" s="35">
        <f t="shared" si="2"/>
        <v>0</v>
      </c>
      <c r="H54" s="35">
        <v>0</v>
      </c>
      <c r="I54" s="54"/>
    </row>
    <row r="55" spans="1:9" s="8" customFormat="1" ht="84" customHeight="1" hidden="1">
      <c r="A55" s="64"/>
      <c r="B55" s="65" t="s">
        <v>225</v>
      </c>
      <c r="C55" s="64" t="s">
        <v>200</v>
      </c>
      <c r="D55" s="66">
        <f>D56+D57+D58</f>
        <v>0</v>
      </c>
      <c r="E55" s="66">
        <f>E56+E57+E58</f>
        <v>0</v>
      </c>
      <c r="F55" s="66">
        <f>F56+F57+F58</f>
        <v>0</v>
      </c>
      <c r="G55" s="35" t="e">
        <f t="shared" si="2"/>
        <v>#DIV/0!</v>
      </c>
      <c r="H55" s="35" t="e">
        <f t="shared" si="3"/>
        <v>#DIV/0!</v>
      </c>
      <c r="I55" s="53"/>
    </row>
    <row r="56" spans="1:9" s="8" customFormat="1" ht="119.25" customHeight="1" hidden="1">
      <c r="A56" s="64"/>
      <c r="B56" s="65" t="s">
        <v>214</v>
      </c>
      <c r="C56" s="64" t="s">
        <v>213</v>
      </c>
      <c r="D56" s="66">
        <v>0</v>
      </c>
      <c r="E56" s="66">
        <v>0</v>
      </c>
      <c r="F56" s="66">
        <v>0</v>
      </c>
      <c r="G56" s="35" t="e">
        <f t="shared" si="2"/>
        <v>#DIV/0!</v>
      </c>
      <c r="H56" s="35" t="e">
        <f t="shared" si="3"/>
        <v>#DIV/0!</v>
      </c>
      <c r="I56" s="53"/>
    </row>
    <row r="57" spans="1:9" s="8" customFormat="1" ht="38.25" customHeight="1" hidden="1">
      <c r="A57" s="64"/>
      <c r="B57" s="65" t="s">
        <v>216</v>
      </c>
      <c r="C57" s="64" t="s">
        <v>215</v>
      </c>
      <c r="D57" s="66">
        <v>0</v>
      </c>
      <c r="E57" s="66">
        <v>0</v>
      </c>
      <c r="F57" s="66">
        <v>0</v>
      </c>
      <c r="G57" s="35" t="e">
        <f t="shared" si="2"/>
        <v>#DIV/0!</v>
      </c>
      <c r="H57" s="35" t="e">
        <f t="shared" si="3"/>
        <v>#DIV/0!</v>
      </c>
      <c r="I57" s="53"/>
    </row>
    <row r="58" spans="1:9" s="8" customFormat="1" ht="57" customHeight="1" hidden="1">
      <c r="A58" s="64"/>
      <c r="B58" s="65" t="s">
        <v>255</v>
      </c>
      <c r="C58" s="64" t="s">
        <v>254</v>
      </c>
      <c r="D58" s="66">
        <v>0</v>
      </c>
      <c r="E58" s="66">
        <v>0</v>
      </c>
      <c r="F58" s="66">
        <v>0</v>
      </c>
      <c r="G58" s="35" t="e">
        <f t="shared" si="2"/>
        <v>#DIV/0!</v>
      </c>
      <c r="H58" s="35" t="e">
        <f t="shared" si="3"/>
        <v>#DIV/0!</v>
      </c>
      <c r="I58" s="53"/>
    </row>
    <row r="59" spans="1:9" s="8" customFormat="1" ht="41.25" customHeight="1">
      <c r="A59" s="64"/>
      <c r="B59" s="65" t="s">
        <v>527</v>
      </c>
      <c r="C59" s="64" t="s">
        <v>526</v>
      </c>
      <c r="D59" s="66">
        <v>100</v>
      </c>
      <c r="E59" s="66">
        <v>0</v>
      </c>
      <c r="F59" s="66">
        <v>0</v>
      </c>
      <c r="G59" s="35">
        <f t="shared" si="2"/>
        <v>0</v>
      </c>
      <c r="H59" s="35">
        <v>0</v>
      </c>
      <c r="I59" s="53"/>
    </row>
    <row r="60" spans="1:9" ht="19.5" customHeight="1">
      <c r="A60" s="63" t="s">
        <v>63</v>
      </c>
      <c r="B60" s="172" t="s">
        <v>31</v>
      </c>
      <c r="C60" s="63"/>
      <c r="D60" s="61">
        <f>D66+D68+D72+D95+D61</f>
        <v>241839.4</v>
      </c>
      <c r="E60" s="61">
        <f>E66+E68+E72+E95+E61</f>
        <v>132093.30000000002</v>
      </c>
      <c r="F60" s="61">
        <f>F66+F68+F72+F95+F61</f>
        <v>779.1</v>
      </c>
      <c r="G60" s="35">
        <f t="shared" si="2"/>
        <v>0.0032215594315897246</v>
      </c>
      <c r="H60" s="35">
        <f t="shared" si="3"/>
        <v>0.005898103840240193</v>
      </c>
      <c r="I60" s="54"/>
    </row>
    <row r="61" spans="1:9" ht="19.5" customHeight="1">
      <c r="A61" s="63" t="s">
        <v>457</v>
      </c>
      <c r="B61" s="168" t="s">
        <v>458</v>
      </c>
      <c r="C61" s="63"/>
      <c r="D61" s="61">
        <f>D62</f>
        <v>61</v>
      </c>
      <c r="E61" s="61">
        <f>E62</f>
        <v>10.7</v>
      </c>
      <c r="F61" s="61">
        <f>F62</f>
        <v>0</v>
      </c>
      <c r="G61" s="35">
        <f t="shared" si="2"/>
        <v>0</v>
      </c>
      <c r="H61" s="35">
        <f t="shared" si="3"/>
        <v>0</v>
      </c>
      <c r="I61" s="54"/>
    </row>
    <row r="62" spans="1:9" ht="69" customHeight="1">
      <c r="A62" s="63"/>
      <c r="B62" s="168" t="s">
        <v>465</v>
      </c>
      <c r="C62" s="63"/>
      <c r="D62" s="61">
        <f>D63+D64+D65</f>
        <v>61</v>
      </c>
      <c r="E62" s="61">
        <f>E63+E64+E65</f>
        <v>10.7</v>
      </c>
      <c r="F62" s="61">
        <f>F63+F64+F65</f>
        <v>0</v>
      </c>
      <c r="G62" s="35">
        <f t="shared" si="2"/>
        <v>0</v>
      </c>
      <c r="H62" s="35">
        <f t="shared" si="3"/>
        <v>0</v>
      </c>
      <c r="I62" s="54"/>
    </row>
    <row r="63" spans="1:9" ht="19.5" customHeight="1">
      <c r="A63" s="63"/>
      <c r="B63" s="168" t="s">
        <v>460</v>
      </c>
      <c r="C63" s="171" t="s">
        <v>459</v>
      </c>
      <c r="D63" s="62">
        <v>10</v>
      </c>
      <c r="E63" s="62">
        <v>1.8</v>
      </c>
      <c r="F63" s="62">
        <v>0</v>
      </c>
      <c r="G63" s="35">
        <f t="shared" si="2"/>
        <v>0</v>
      </c>
      <c r="H63" s="35">
        <f t="shared" si="3"/>
        <v>0</v>
      </c>
      <c r="I63" s="54"/>
    </row>
    <row r="64" spans="1:9" ht="50.25" customHeight="1">
      <c r="A64" s="63"/>
      <c r="B64" s="168" t="s">
        <v>463</v>
      </c>
      <c r="C64" s="71" t="s">
        <v>461</v>
      </c>
      <c r="D64" s="62">
        <v>35</v>
      </c>
      <c r="E64" s="62">
        <v>6.1</v>
      </c>
      <c r="F64" s="62">
        <v>0</v>
      </c>
      <c r="G64" s="35">
        <f t="shared" si="2"/>
        <v>0</v>
      </c>
      <c r="H64" s="35">
        <f t="shared" si="3"/>
        <v>0</v>
      </c>
      <c r="I64" s="54"/>
    </row>
    <row r="65" spans="1:9" ht="51.75" customHeight="1">
      <c r="A65" s="63"/>
      <c r="B65" s="168" t="s">
        <v>464</v>
      </c>
      <c r="C65" s="71" t="s">
        <v>462</v>
      </c>
      <c r="D65" s="62">
        <v>16</v>
      </c>
      <c r="E65" s="62">
        <v>2.8</v>
      </c>
      <c r="F65" s="62">
        <v>0</v>
      </c>
      <c r="G65" s="35">
        <f t="shared" si="2"/>
        <v>0</v>
      </c>
      <c r="H65" s="35">
        <f t="shared" si="3"/>
        <v>0</v>
      </c>
      <c r="I65" s="54"/>
    </row>
    <row r="66" spans="1:9" ht="21.75" customHeight="1">
      <c r="A66" s="171" t="s">
        <v>184</v>
      </c>
      <c r="B66" s="168" t="s">
        <v>240</v>
      </c>
      <c r="C66" s="171"/>
      <c r="D66" s="62">
        <f>D67</f>
        <v>97.3</v>
      </c>
      <c r="E66" s="62">
        <f>E67</f>
        <v>24.3</v>
      </c>
      <c r="F66" s="62">
        <f>F67</f>
        <v>0</v>
      </c>
      <c r="G66" s="35">
        <f t="shared" si="2"/>
        <v>0</v>
      </c>
      <c r="H66" s="35">
        <f t="shared" si="3"/>
        <v>0</v>
      </c>
      <c r="I66" s="54"/>
    </row>
    <row r="67" spans="1:9" ht="39" customHeight="1">
      <c r="A67" s="171"/>
      <c r="B67" s="65" t="s">
        <v>202</v>
      </c>
      <c r="C67" s="64" t="s">
        <v>201</v>
      </c>
      <c r="D67" s="66">
        <v>97.3</v>
      </c>
      <c r="E67" s="66">
        <v>24.3</v>
      </c>
      <c r="F67" s="66">
        <v>0</v>
      </c>
      <c r="G67" s="35">
        <f t="shared" si="2"/>
        <v>0</v>
      </c>
      <c r="H67" s="35">
        <f t="shared" si="3"/>
        <v>0</v>
      </c>
      <c r="I67" s="54"/>
    </row>
    <row r="68" spans="1:9" ht="27.75" customHeight="1">
      <c r="A68" s="171" t="s">
        <v>217</v>
      </c>
      <c r="B68" s="168" t="s">
        <v>241</v>
      </c>
      <c r="C68" s="171"/>
      <c r="D68" s="62">
        <f>D69</f>
        <v>4100</v>
      </c>
      <c r="E68" s="62">
        <f>E69</f>
        <v>1707.5</v>
      </c>
      <c r="F68" s="62">
        <f>F69</f>
        <v>0</v>
      </c>
      <c r="G68" s="35">
        <f t="shared" si="2"/>
        <v>0</v>
      </c>
      <c r="H68" s="35">
        <f t="shared" si="3"/>
        <v>0</v>
      </c>
      <c r="I68" s="54"/>
    </row>
    <row r="69" spans="1:9" ht="42.75" customHeight="1">
      <c r="A69" s="171"/>
      <c r="B69" s="72" t="s">
        <v>270</v>
      </c>
      <c r="C69" s="73" t="s">
        <v>271</v>
      </c>
      <c r="D69" s="66">
        <f>D70+D71</f>
        <v>4100</v>
      </c>
      <c r="E69" s="66">
        <f>E70+E71</f>
        <v>1707.5</v>
      </c>
      <c r="F69" s="66">
        <f>F70+F71</f>
        <v>0</v>
      </c>
      <c r="G69" s="35">
        <f t="shared" si="2"/>
        <v>0</v>
      </c>
      <c r="H69" s="35">
        <f t="shared" si="3"/>
        <v>0</v>
      </c>
      <c r="I69" s="54"/>
    </row>
    <row r="70" spans="1:9" ht="91.5" customHeight="1" hidden="1">
      <c r="A70" s="171"/>
      <c r="B70" s="74" t="s">
        <v>320</v>
      </c>
      <c r="C70" s="73" t="s">
        <v>321</v>
      </c>
      <c r="D70" s="66">
        <v>0</v>
      </c>
      <c r="E70" s="66">
        <v>0</v>
      </c>
      <c r="F70" s="66">
        <v>0</v>
      </c>
      <c r="G70" s="35" t="e">
        <f t="shared" si="2"/>
        <v>#DIV/0!</v>
      </c>
      <c r="H70" s="35" t="e">
        <f t="shared" si="3"/>
        <v>#DIV/0!</v>
      </c>
      <c r="I70" s="54"/>
    </row>
    <row r="71" spans="1:9" ht="91.5" customHeight="1">
      <c r="A71" s="171"/>
      <c r="B71" s="74" t="s">
        <v>523</v>
      </c>
      <c r="C71" s="73" t="s">
        <v>522</v>
      </c>
      <c r="D71" s="66">
        <v>4100</v>
      </c>
      <c r="E71" s="66">
        <v>1707.5</v>
      </c>
      <c r="F71" s="66">
        <v>0</v>
      </c>
      <c r="G71" s="35">
        <f t="shared" si="2"/>
        <v>0</v>
      </c>
      <c r="H71" s="35">
        <f t="shared" si="3"/>
        <v>0</v>
      </c>
      <c r="I71" s="54"/>
    </row>
    <row r="72" spans="1:9" ht="40.5" customHeight="1">
      <c r="A72" s="171" t="s">
        <v>100</v>
      </c>
      <c r="B72" s="168" t="s">
        <v>152</v>
      </c>
      <c r="C72" s="171"/>
      <c r="D72" s="62">
        <f>D73+D76+D82+D92</f>
        <v>236721.1</v>
      </c>
      <c r="E72" s="62">
        <f>E73+E76+E82+E92</f>
        <v>130200.90000000001</v>
      </c>
      <c r="F72" s="62">
        <f>F73+F76+F82+F92</f>
        <v>773.1</v>
      </c>
      <c r="G72" s="35">
        <f t="shared" si="2"/>
        <v>0.003265868568539095</v>
      </c>
      <c r="H72" s="35">
        <f t="shared" si="3"/>
        <v>0.005937746974099257</v>
      </c>
      <c r="I72" s="54"/>
    </row>
    <row r="73" spans="1:9" ht="96" customHeight="1">
      <c r="A73" s="171"/>
      <c r="B73" s="168" t="s">
        <v>225</v>
      </c>
      <c r="C73" s="171" t="s">
        <v>200</v>
      </c>
      <c r="D73" s="62">
        <f>D74+D75</f>
        <v>400</v>
      </c>
      <c r="E73" s="62">
        <f>E74+E75</f>
        <v>70</v>
      </c>
      <c r="F73" s="62">
        <f>F74+F75</f>
        <v>0</v>
      </c>
      <c r="G73" s="35">
        <f t="shared" si="2"/>
        <v>0</v>
      </c>
      <c r="H73" s="35">
        <f t="shared" si="3"/>
        <v>0</v>
      </c>
      <c r="I73" s="54"/>
    </row>
    <row r="74" spans="1:9" ht="137.25" customHeight="1">
      <c r="A74" s="169"/>
      <c r="B74" s="65" t="s">
        <v>323</v>
      </c>
      <c r="C74" s="64" t="s">
        <v>322</v>
      </c>
      <c r="D74" s="66">
        <v>200</v>
      </c>
      <c r="E74" s="66">
        <v>35</v>
      </c>
      <c r="F74" s="66">
        <v>0</v>
      </c>
      <c r="G74" s="35">
        <f t="shared" si="2"/>
        <v>0</v>
      </c>
      <c r="H74" s="35">
        <f t="shared" si="3"/>
        <v>0</v>
      </c>
      <c r="I74" s="54"/>
    </row>
    <row r="75" spans="1:9" s="9" customFormat="1" ht="57" customHeight="1">
      <c r="A75" s="169"/>
      <c r="B75" s="74" t="s">
        <v>325</v>
      </c>
      <c r="C75" s="64" t="s">
        <v>324</v>
      </c>
      <c r="D75" s="66">
        <v>200</v>
      </c>
      <c r="E75" s="66">
        <v>35</v>
      </c>
      <c r="F75" s="66">
        <v>0</v>
      </c>
      <c r="G75" s="35">
        <f t="shared" si="2"/>
        <v>0</v>
      </c>
      <c r="H75" s="35">
        <f t="shared" si="3"/>
        <v>0</v>
      </c>
      <c r="I75" s="55"/>
    </row>
    <row r="76" spans="1:9" s="9" customFormat="1" ht="90" customHeight="1">
      <c r="A76" s="169"/>
      <c r="B76" s="72" t="s">
        <v>330</v>
      </c>
      <c r="C76" s="171" t="s">
        <v>329</v>
      </c>
      <c r="D76" s="62">
        <f>D77+D78+D79+D80+D81</f>
        <v>12981.2</v>
      </c>
      <c r="E76" s="62">
        <f>E77+E78+E79+E80+E81</f>
        <v>2427.5</v>
      </c>
      <c r="F76" s="62">
        <f>F77+F78+F79+F80+F81</f>
        <v>0</v>
      </c>
      <c r="G76" s="35">
        <f t="shared" si="2"/>
        <v>0</v>
      </c>
      <c r="H76" s="35">
        <f t="shared" si="3"/>
        <v>0</v>
      </c>
      <c r="I76" s="55"/>
    </row>
    <row r="77" spans="1:9" s="9" customFormat="1" ht="104.25" customHeight="1">
      <c r="A77" s="169"/>
      <c r="B77" s="74" t="s">
        <v>327</v>
      </c>
      <c r="C77" s="64" t="s">
        <v>326</v>
      </c>
      <c r="D77" s="66">
        <v>2769.5</v>
      </c>
      <c r="E77" s="66">
        <v>640.5</v>
      </c>
      <c r="F77" s="66">
        <v>0</v>
      </c>
      <c r="G77" s="35">
        <f t="shared" si="2"/>
        <v>0</v>
      </c>
      <c r="H77" s="35">
        <f t="shared" si="3"/>
        <v>0</v>
      </c>
      <c r="I77" s="55"/>
    </row>
    <row r="78" spans="1:9" s="9" customFormat="1" ht="104.25" customHeight="1">
      <c r="A78" s="169"/>
      <c r="B78" s="74" t="s">
        <v>542</v>
      </c>
      <c r="C78" s="64" t="s">
        <v>541</v>
      </c>
      <c r="D78" s="66">
        <v>2853.3</v>
      </c>
      <c r="E78" s="66">
        <v>499.3</v>
      </c>
      <c r="F78" s="66">
        <v>0</v>
      </c>
      <c r="G78" s="35">
        <f t="shared" si="2"/>
        <v>0</v>
      </c>
      <c r="H78" s="35">
        <f t="shared" si="3"/>
        <v>0</v>
      </c>
      <c r="I78" s="55"/>
    </row>
    <row r="79" spans="1:9" s="9" customFormat="1" ht="104.25" customHeight="1">
      <c r="A79" s="169"/>
      <c r="B79" s="74" t="s">
        <v>544</v>
      </c>
      <c r="C79" s="64" t="s">
        <v>543</v>
      </c>
      <c r="D79" s="66">
        <v>3780.7</v>
      </c>
      <c r="E79" s="66">
        <v>661.6</v>
      </c>
      <c r="F79" s="66">
        <v>0</v>
      </c>
      <c r="G79" s="35">
        <f t="shared" si="2"/>
        <v>0</v>
      </c>
      <c r="H79" s="35">
        <f t="shared" si="3"/>
        <v>0</v>
      </c>
      <c r="I79" s="55"/>
    </row>
    <row r="80" spans="1:9" s="9" customFormat="1" ht="123" customHeight="1">
      <c r="A80" s="169"/>
      <c r="B80" s="74" t="s">
        <v>546</v>
      </c>
      <c r="C80" s="64" t="s">
        <v>545</v>
      </c>
      <c r="D80" s="66">
        <v>200</v>
      </c>
      <c r="E80" s="66">
        <v>35</v>
      </c>
      <c r="F80" s="66">
        <v>0</v>
      </c>
      <c r="G80" s="35">
        <f t="shared" si="2"/>
        <v>0</v>
      </c>
      <c r="H80" s="35">
        <f t="shared" si="3"/>
        <v>0</v>
      </c>
      <c r="I80" s="55"/>
    </row>
    <row r="81" spans="1:9" s="9" customFormat="1" ht="119.25" customHeight="1">
      <c r="A81" s="169"/>
      <c r="B81" s="74" t="s">
        <v>548</v>
      </c>
      <c r="C81" s="64" t="s">
        <v>547</v>
      </c>
      <c r="D81" s="66">
        <v>3377.7</v>
      </c>
      <c r="E81" s="66">
        <v>591.1</v>
      </c>
      <c r="F81" s="66">
        <v>0</v>
      </c>
      <c r="G81" s="35">
        <f t="shared" si="2"/>
        <v>0</v>
      </c>
      <c r="H81" s="35">
        <f t="shared" si="3"/>
        <v>0</v>
      </c>
      <c r="I81" s="55"/>
    </row>
    <row r="82" spans="1:9" s="9" customFormat="1" ht="87.75" customHeight="1">
      <c r="A82" s="169"/>
      <c r="B82" s="72" t="s">
        <v>285</v>
      </c>
      <c r="C82" s="171" t="s">
        <v>328</v>
      </c>
      <c r="D82" s="62">
        <f>D83+D84+D85+D86+D87+D88+D89+D90+D91</f>
        <v>34159.4</v>
      </c>
      <c r="E82" s="62">
        <f>E83+E84+E85+E86+E87+E88+E89+E90+E91</f>
        <v>8386.300000000001</v>
      </c>
      <c r="F82" s="62">
        <f>F83+F84+F85+F86+F87+F88+F89+F90+F91</f>
        <v>773.1</v>
      </c>
      <c r="G82" s="35">
        <f t="shared" si="2"/>
        <v>0.022632130540934558</v>
      </c>
      <c r="H82" s="35">
        <f t="shared" si="3"/>
        <v>0.09218606536851769</v>
      </c>
      <c r="I82" s="55"/>
    </row>
    <row r="83" spans="1:9" s="9" customFormat="1" ht="61.5" customHeight="1">
      <c r="A83" s="169"/>
      <c r="B83" s="74" t="s">
        <v>332</v>
      </c>
      <c r="C83" s="177" t="s">
        <v>331</v>
      </c>
      <c r="D83" s="66">
        <v>1420</v>
      </c>
      <c r="E83" s="66">
        <v>0</v>
      </c>
      <c r="F83" s="66">
        <v>0</v>
      </c>
      <c r="G83" s="35">
        <f t="shared" si="2"/>
        <v>0</v>
      </c>
      <c r="H83" s="35">
        <v>0</v>
      </c>
      <c r="I83" s="55"/>
    </row>
    <row r="84" spans="1:9" s="9" customFormat="1" ht="51" customHeight="1">
      <c r="A84" s="169"/>
      <c r="B84" s="74" t="s">
        <v>333</v>
      </c>
      <c r="C84" s="177" t="s">
        <v>334</v>
      </c>
      <c r="D84" s="66">
        <v>3020</v>
      </c>
      <c r="E84" s="66">
        <v>1761.8</v>
      </c>
      <c r="F84" s="66">
        <v>773.1</v>
      </c>
      <c r="G84" s="35">
        <f t="shared" si="2"/>
        <v>0.2559933774834437</v>
      </c>
      <c r="H84" s="35">
        <f t="shared" si="3"/>
        <v>0.4388125780451811</v>
      </c>
      <c r="I84" s="55"/>
    </row>
    <row r="85" spans="1:9" s="9" customFormat="1" ht="64.5" customHeight="1">
      <c r="A85" s="169"/>
      <c r="B85" s="74" t="s">
        <v>336</v>
      </c>
      <c r="C85" s="177" t="s">
        <v>335</v>
      </c>
      <c r="D85" s="66">
        <v>600</v>
      </c>
      <c r="E85" s="66">
        <v>105</v>
      </c>
      <c r="F85" s="66">
        <v>0</v>
      </c>
      <c r="G85" s="35">
        <f t="shared" si="2"/>
        <v>0</v>
      </c>
      <c r="H85" s="35">
        <f t="shared" si="3"/>
        <v>0</v>
      </c>
      <c r="I85" s="55"/>
    </row>
    <row r="86" spans="1:9" s="9" customFormat="1" ht="69.75" customHeight="1">
      <c r="A86" s="169"/>
      <c r="B86" s="74" t="s">
        <v>337</v>
      </c>
      <c r="C86" s="177" t="s">
        <v>549</v>
      </c>
      <c r="D86" s="66">
        <v>3185.8</v>
      </c>
      <c r="E86" s="66">
        <v>557.5</v>
      </c>
      <c r="F86" s="66">
        <v>0</v>
      </c>
      <c r="G86" s="35">
        <f t="shared" si="2"/>
        <v>0</v>
      </c>
      <c r="H86" s="35">
        <f t="shared" si="3"/>
        <v>0</v>
      </c>
      <c r="I86" s="55"/>
    </row>
    <row r="87" spans="1:9" s="9" customFormat="1" ht="59.25" customHeight="1">
      <c r="A87" s="169"/>
      <c r="B87" s="74" t="s">
        <v>555</v>
      </c>
      <c r="C87" s="177" t="s">
        <v>550</v>
      </c>
      <c r="D87" s="66">
        <v>3185.7</v>
      </c>
      <c r="E87" s="66">
        <v>557.5</v>
      </c>
      <c r="F87" s="66">
        <v>0</v>
      </c>
      <c r="G87" s="35">
        <f t="shared" si="2"/>
        <v>0</v>
      </c>
      <c r="H87" s="35">
        <f t="shared" si="3"/>
        <v>0</v>
      </c>
      <c r="I87" s="55"/>
    </row>
    <row r="88" spans="1:9" s="9" customFormat="1" ht="59.25" customHeight="1">
      <c r="A88" s="169"/>
      <c r="B88" s="74" t="s">
        <v>556</v>
      </c>
      <c r="C88" s="177" t="s">
        <v>551</v>
      </c>
      <c r="D88" s="66">
        <v>650</v>
      </c>
      <c r="E88" s="66">
        <v>0</v>
      </c>
      <c r="F88" s="66">
        <v>0</v>
      </c>
      <c r="G88" s="35">
        <f t="shared" si="2"/>
        <v>0</v>
      </c>
      <c r="H88" s="35">
        <v>0</v>
      </c>
      <c r="I88" s="55"/>
    </row>
    <row r="89" spans="1:9" s="9" customFormat="1" ht="78.75" customHeight="1">
      <c r="A89" s="169"/>
      <c r="B89" s="74" t="s">
        <v>557</v>
      </c>
      <c r="C89" s="177" t="s">
        <v>552</v>
      </c>
      <c r="D89" s="66">
        <v>480</v>
      </c>
      <c r="E89" s="66">
        <v>0</v>
      </c>
      <c r="F89" s="66">
        <v>0</v>
      </c>
      <c r="G89" s="35">
        <f t="shared" si="2"/>
        <v>0</v>
      </c>
      <c r="H89" s="35">
        <v>0</v>
      </c>
      <c r="I89" s="55"/>
    </row>
    <row r="90" spans="1:9" s="9" customFormat="1" ht="87.75" customHeight="1">
      <c r="A90" s="169"/>
      <c r="B90" s="74" t="s">
        <v>558</v>
      </c>
      <c r="C90" s="177" t="s">
        <v>553</v>
      </c>
      <c r="D90" s="66">
        <v>20969.4</v>
      </c>
      <c r="E90" s="66">
        <v>5242.4</v>
      </c>
      <c r="F90" s="66">
        <v>0</v>
      </c>
      <c r="G90" s="35">
        <f t="shared" si="2"/>
        <v>0</v>
      </c>
      <c r="H90" s="35">
        <f t="shared" si="3"/>
        <v>0</v>
      </c>
      <c r="I90" s="55"/>
    </row>
    <row r="91" spans="1:9" s="9" customFormat="1" ht="109.5" customHeight="1">
      <c r="A91" s="169"/>
      <c r="B91" s="74" t="s">
        <v>559</v>
      </c>
      <c r="C91" s="177" t="s">
        <v>554</v>
      </c>
      <c r="D91" s="66">
        <v>648.5</v>
      </c>
      <c r="E91" s="66">
        <v>162.1</v>
      </c>
      <c r="F91" s="66">
        <v>0</v>
      </c>
      <c r="G91" s="35">
        <f t="shared" si="2"/>
        <v>0</v>
      </c>
      <c r="H91" s="35">
        <f t="shared" si="3"/>
        <v>0</v>
      </c>
      <c r="I91" s="55"/>
    </row>
    <row r="92" spans="1:9" s="9" customFormat="1" ht="66" customHeight="1">
      <c r="A92" s="169"/>
      <c r="B92" s="72" t="s">
        <v>560</v>
      </c>
      <c r="C92" s="171" t="s">
        <v>561</v>
      </c>
      <c r="D92" s="62">
        <f>D93</f>
        <v>189180.5</v>
      </c>
      <c r="E92" s="62">
        <f>E93</f>
        <v>119317.1</v>
      </c>
      <c r="F92" s="62">
        <f>F93</f>
        <v>0</v>
      </c>
      <c r="G92" s="35">
        <f t="shared" si="2"/>
        <v>0</v>
      </c>
      <c r="H92" s="35">
        <f t="shared" si="3"/>
        <v>0</v>
      </c>
      <c r="I92" s="55"/>
    </row>
    <row r="93" spans="1:9" s="9" customFormat="1" ht="57.75" customHeight="1">
      <c r="A93" s="169"/>
      <c r="B93" s="74" t="s">
        <v>563</v>
      </c>
      <c r="C93" s="64" t="s">
        <v>562</v>
      </c>
      <c r="D93" s="66">
        <v>189180.5</v>
      </c>
      <c r="E93" s="66">
        <v>119317.1</v>
      </c>
      <c r="F93" s="66">
        <v>0</v>
      </c>
      <c r="G93" s="35">
        <f t="shared" si="2"/>
        <v>0</v>
      </c>
      <c r="H93" s="35">
        <f t="shared" si="3"/>
        <v>0</v>
      </c>
      <c r="I93" s="55"/>
    </row>
    <row r="94" spans="1:9" s="9" customFormat="1" ht="87.75" customHeight="1" hidden="1">
      <c r="A94" s="169"/>
      <c r="B94" s="72"/>
      <c r="C94" s="171"/>
      <c r="D94" s="62"/>
      <c r="E94" s="62"/>
      <c r="F94" s="62"/>
      <c r="G94" s="35" t="e">
        <f t="shared" si="2"/>
        <v>#DIV/0!</v>
      </c>
      <c r="H94" s="35" t="e">
        <f t="shared" si="3"/>
        <v>#DIV/0!</v>
      </c>
      <c r="I94" s="55"/>
    </row>
    <row r="95" spans="1:9" s="9" customFormat="1" ht="30.75" customHeight="1">
      <c r="A95" s="169" t="s">
        <v>64</v>
      </c>
      <c r="B95" s="72" t="s">
        <v>158</v>
      </c>
      <c r="C95" s="78"/>
      <c r="D95" s="62">
        <f>D96+D97+D98+D99</f>
        <v>860</v>
      </c>
      <c r="E95" s="62">
        <f>E96+E97+E98+E99</f>
        <v>149.89999999999998</v>
      </c>
      <c r="F95" s="62">
        <f>F96+F97+F98+F99</f>
        <v>6</v>
      </c>
      <c r="G95" s="35">
        <f t="shared" si="2"/>
        <v>0.0069767441860465115</v>
      </c>
      <c r="H95" s="35">
        <f t="shared" si="3"/>
        <v>0.04002668445630421</v>
      </c>
      <c r="I95" s="57"/>
    </row>
    <row r="96" spans="1:9" s="10" customFormat="1" ht="37.5" customHeight="1">
      <c r="A96" s="75"/>
      <c r="B96" s="79" t="s">
        <v>104</v>
      </c>
      <c r="C96" s="75" t="s">
        <v>203</v>
      </c>
      <c r="D96" s="66">
        <v>350</v>
      </c>
      <c r="E96" s="66">
        <v>61.2</v>
      </c>
      <c r="F96" s="66">
        <v>6</v>
      </c>
      <c r="G96" s="35">
        <f t="shared" si="2"/>
        <v>0.017142857142857144</v>
      </c>
      <c r="H96" s="35">
        <f t="shared" si="3"/>
        <v>0.09803921568627451</v>
      </c>
      <c r="I96" s="56"/>
    </row>
    <row r="97" spans="1:9" s="10" customFormat="1" ht="51" customHeight="1">
      <c r="A97" s="75"/>
      <c r="B97" s="79" t="s">
        <v>564</v>
      </c>
      <c r="C97" s="178" t="s">
        <v>565</v>
      </c>
      <c r="D97" s="66">
        <v>200</v>
      </c>
      <c r="E97" s="66">
        <v>35</v>
      </c>
      <c r="F97" s="66">
        <v>0</v>
      </c>
      <c r="G97" s="35">
        <f t="shared" si="2"/>
        <v>0</v>
      </c>
      <c r="H97" s="35">
        <f t="shared" si="3"/>
        <v>0</v>
      </c>
      <c r="I97" s="56"/>
    </row>
    <row r="98" spans="1:9" s="10" customFormat="1" ht="54" customHeight="1">
      <c r="A98" s="75"/>
      <c r="B98" s="79" t="s">
        <v>564</v>
      </c>
      <c r="C98" s="178" t="s">
        <v>566</v>
      </c>
      <c r="D98" s="66">
        <v>300</v>
      </c>
      <c r="E98" s="66">
        <v>52.5</v>
      </c>
      <c r="F98" s="66">
        <v>0</v>
      </c>
      <c r="G98" s="35">
        <f t="shared" si="2"/>
        <v>0</v>
      </c>
      <c r="H98" s="35">
        <f t="shared" si="3"/>
        <v>0</v>
      </c>
      <c r="I98" s="56"/>
    </row>
    <row r="99" spans="1:9" s="10" customFormat="1" ht="80.25" customHeight="1">
      <c r="A99" s="75"/>
      <c r="B99" s="79" t="s">
        <v>567</v>
      </c>
      <c r="C99" s="178" t="s">
        <v>338</v>
      </c>
      <c r="D99" s="66">
        <v>10</v>
      </c>
      <c r="E99" s="66">
        <v>1.2</v>
      </c>
      <c r="F99" s="66">
        <v>0</v>
      </c>
      <c r="G99" s="35">
        <f t="shared" si="2"/>
        <v>0</v>
      </c>
      <c r="H99" s="35">
        <f t="shared" si="3"/>
        <v>0</v>
      </c>
      <c r="I99" s="56"/>
    </row>
    <row r="100" spans="1:9" ht="30.75" customHeight="1">
      <c r="A100" s="63" t="s">
        <v>65</v>
      </c>
      <c r="B100" s="172" t="s">
        <v>32</v>
      </c>
      <c r="C100" s="63"/>
      <c r="D100" s="61">
        <f>D101+D105</f>
        <v>9377.2</v>
      </c>
      <c r="E100" s="61">
        <f>E101+E105</f>
        <v>900.8</v>
      </c>
      <c r="F100" s="61">
        <f>F101+F105</f>
        <v>38.7</v>
      </c>
      <c r="G100" s="35">
        <f t="shared" si="2"/>
        <v>0.004127031523269206</v>
      </c>
      <c r="H100" s="35">
        <f t="shared" si="3"/>
        <v>0.04296181172291297</v>
      </c>
      <c r="I100" s="54"/>
    </row>
    <row r="101" spans="1:9" ht="18.75" customHeight="1">
      <c r="A101" s="171" t="s">
        <v>66</v>
      </c>
      <c r="B101" s="168" t="s">
        <v>33</v>
      </c>
      <c r="C101" s="63"/>
      <c r="D101" s="62">
        <f>D102+D103</f>
        <v>1000</v>
      </c>
      <c r="E101" s="62">
        <f>E102+E103</f>
        <v>175</v>
      </c>
      <c r="F101" s="62">
        <f>F102+F103</f>
        <v>0</v>
      </c>
      <c r="G101" s="35">
        <f t="shared" si="2"/>
        <v>0</v>
      </c>
      <c r="H101" s="35">
        <f t="shared" si="3"/>
        <v>0</v>
      </c>
      <c r="I101" s="54"/>
    </row>
    <row r="102" spans="1:9" ht="30.75" customHeight="1">
      <c r="A102" s="171"/>
      <c r="B102" s="65" t="s">
        <v>144</v>
      </c>
      <c r="C102" s="64" t="s">
        <v>219</v>
      </c>
      <c r="D102" s="66">
        <v>1000</v>
      </c>
      <c r="E102" s="66">
        <v>175</v>
      </c>
      <c r="F102" s="66">
        <v>0</v>
      </c>
      <c r="G102" s="35">
        <f t="shared" si="2"/>
        <v>0</v>
      </c>
      <c r="H102" s="35">
        <f t="shared" si="3"/>
        <v>0</v>
      </c>
      <c r="I102" s="54"/>
    </row>
    <row r="103" spans="1:9" ht="66" customHeight="1" hidden="1">
      <c r="A103" s="171"/>
      <c r="B103" s="65" t="s">
        <v>218</v>
      </c>
      <c r="C103" s="64" t="s">
        <v>273</v>
      </c>
      <c r="D103" s="66">
        <f>D104</f>
        <v>0</v>
      </c>
      <c r="E103" s="66">
        <f>E104</f>
        <v>0</v>
      </c>
      <c r="F103" s="66">
        <f>F104</f>
        <v>0</v>
      </c>
      <c r="G103" s="35" t="e">
        <f t="shared" si="2"/>
        <v>#DIV/0!</v>
      </c>
      <c r="H103" s="35" t="e">
        <f aca="true" t="shared" si="4" ref="H103:H142">F103/E103</f>
        <v>#DIV/0!</v>
      </c>
      <c r="I103" s="54"/>
    </row>
    <row r="104" spans="1:9" ht="54" customHeight="1" hidden="1">
      <c r="A104" s="171"/>
      <c r="B104" s="65" t="s">
        <v>340</v>
      </c>
      <c r="C104" s="64" t="s">
        <v>339</v>
      </c>
      <c r="D104" s="66">
        <v>0</v>
      </c>
      <c r="E104" s="66">
        <v>0</v>
      </c>
      <c r="F104" s="66">
        <v>0</v>
      </c>
      <c r="G104" s="35" t="e">
        <f t="shared" si="2"/>
        <v>#DIV/0!</v>
      </c>
      <c r="H104" s="35" t="e">
        <f t="shared" si="4"/>
        <v>#DIV/0!</v>
      </c>
      <c r="I104" s="54"/>
    </row>
    <row r="105" spans="1:9" ht="18.75">
      <c r="A105" s="171" t="s">
        <v>67</v>
      </c>
      <c r="B105" s="168" t="s">
        <v>34</v>
      </c>
      <c r="C105" s="63"/>
      <c r="D105" s="62">
        <f>D106</f>
        <v>8377.2</v>
      </c>
      <c r="E105" s="62">
        <f>E106</f>
        <v>725.8</v>
      </c>
      <c r="F105" s="62">
        <f>F106</f>
        <v>38.7</v>
      </c>
      <c r="G105" s="35">
        <f t="shared" si="2"/>
        <v>0.00461968199398367</v>
      </c>
      <c r="H105" s="35">
        <f t="shared" si="4"/>
        <v>0.053320473959768536</v>
      </c>
      <c r="I105" s="54"/>
    </row>
    <row r="106" spans="1:9" ht="35.25" customHeight="1">
      <c r="A106" s="63"/>
      <c r="B106" s="168" t="s">
        <v>570</v>
      </c>
      <c r="C106" s="171"/>
      <c r="D106" s="62">
        <f>D107+D108+D109</f>
        <v>8377.2</v>
      </c>
      <c r="E106" s="62">
        <f>E107+E108+E109</f>
        <v>725.8</v>
      </c>
      <c r="F106" s="62">
        <f>F107+F108+F109</f>
        <v>38.7</v>
      </c>
      <c r="G106" s="35">
        <f t="shared" si="2"/>
        <v>0.00461968199398367</v>
      </c>
      <c r="H106" s="35">
        <f t="shared" si="4"/>
        <v>0.053320473959768536</v>
      </c>
      <c r="I106" s="54"/>
    </row>
    <row r="107" spans="1:9" s="8" customFormat="1" ht="40.5" customHeight="1">
      <c r="A107" s="64"/>
      <c r="B107" s="65" t="s">
        <v>247</v>
      </c>
      <c r="C107" s="80" t="s">
        <v>246</v>
      </c>
      <c r="D107" s="66">
        <v>110</v>
      </c>
      <c r="E107" s="66">
        <v>19.3</v>
      </c>
      <c r="F107" s="66">
        <v>3.7</v>
      </c>
      <c r="G107" s="35">
        <f t="shared" si="2"/>
        <v>0.03363636363636364</v>
      </c>
      <c r="H107" s="35">
        <f t="shared" si="4"/>
        <v>0.1917098445595855</v>
      </c>
      <c r="I107" s="53"/>
    </row>
    <row r="108" spans="1:9" s="8" customFormat="1" ht="52.5" customHeight="1">
      <c r="A108" s="64"/>
      <c r="B108" s="65" t="s">
        <v>409</v>
      </c>
      <c r="C108" s="80" t="s">
        <v>408</v>
      </c>
      <c r="D108" s="66">
        <v>6167.2</v>
      </c>
      <c r="E108" s="66">
        <v>706.5</v>
      </c>
      <c r="F108" s="66">
        <v>35</v>
      </c>
      <c r="G108" s="35">
        <f t="shared" si="2"/>
        <v>0.005675184848877935</v>
      </c>
      <c r="H108" s="35">
        <f t="shared" si="4"/>
        <v>0.04953998584571833</v>
      </c>
      <c r="I108" s="53"/>
    </row>
    <row r="109" spans="1:9" s="8" customFormat="1" ht="91.5" customHeight="1">
      <c r="A109" s="64"/>
      <c r="B109" s="65" t="s">
        <v>568</v>
      </c>
      <c r="C109" s="80" t="s">
        <v>569</v>
      </c>
      <c r="D109" s="66">
        <v>2100</v>
      </c>
      <c r="E109" s="66">
        <v>0</v>
      </c>
      <c r="F109" s="66">
        <v>0</v>
      </c>
      <c r="G109" s="35">
        <f t="shared" si="2"/>
        <v>0</v>
      </c>
      <c r="H109" s="35">
        <v>0</v>
      </c>
      <c r="I109" s="53"/>
    </row>
    <row r="110" spans="1:9" ht="22.5" customHeight="1">
      <c r="A110" s="63" t="s">
        <v>37</v>
      </c>
      <c r="B110" s="172" t="s">
        <v>38</v>
      </c>
      <c r="C110" s="63"/>
      <c r="D110" s="61">
        <f>D111+D112+D115+D116+D113+D114</f>
        <v>554234.4</v>
      </c>
      <c r="E110" s="61">
        <f>E111+E112+E115+E116+E113+E114</f>
        <v>138195.59999999998</v>
      </c>
      <c r="F110" s="61">
        <f>F111+F112+F115+F116+F113+F114</f>
        <v>23723.600000000002</v>
      </c>
      <c r="G110" s="35">
        <f t="shared" si="2"/>
        <v>0.04280427198311761</v>
      </c>
      <c r="H110" s="35">
        <f t="shared" si="4"/>
        <v>0.17166682586131546</v>
      </c>
      <c r="I110" s="54"/>
    </row>
    <row r="111" spans="1:9" ht="20.25" customHeight="1">
      <c r="A111" s="171" t="s">
        <v>39</v>
      </c>
      <c r="B111" s="168" t="s">
        <v>126</v>
      </c>
      <c r="C111" s="64" t="s">
        <v>39</v>
      </c>
      <c r="D111" s="66">
        <v>168834.5</v>
      </c>
      <c r="E111" s="66">
        <v>38732.1</v>
      </c>
      <c r="F111" s="66">
        <v>6644.1</v>
      </c>
      <c r="G111" s="35">
        <f t="shared" si="2"/>
        <v>0.039352738924805064</v>
      </c>
      <c r="H111" s="35">
        <f t="shared" si="4"/>
        <v>0.1715398855213118</v>
      </c>
      <c r="I111" s="54"/>
    </row>
    <row r="112" spans="1:9" ht="20.25" customHeight="1">
      <c r="A112" s="171" t="s">
        <v>40</v>
      </c>
      <c r="B112" s="168" t="s">
        <v>127</v>
      </c>
      <c r="C112" s="64" t="s">
        <v>40</v>
      </c>
      <c r="D112" s="66">
        <v>333949.8</v>
      </c>
      <c r="E112" s="66">
        <v>89753.5</v>
      </c>
      <c r="F112" s="66">
        <v>13633.8</v>
      </c>
      <c r="G112" s="35">
        <f t="shared" si="2"/>
        <v>0.040825896586852276</v>
      </c>
      <c r="H112" s="35">
        <f t="shared" si="4"/>
        <v>0.1519027113148791</v>
      </c>
      <c r="I112" s="54"/>
    </row>
    <row r="113" spans="1:9" ht="20.25" customHeight="1">
      <c r="A113" s="171" t="s">
        <v>221</v>
      </c>
      <c r="B113" s="168" t="s">
        <v>222</v>
      </c>
      <c r="C113" s="64" t="s">
        <v>221</v>
      </c>
      <c r="D113" s="66">
        <v>17033.5</v>
      </c>
      <c r="E113" s="66">
        <v>2946.9</v>
      </c>
      <c r="F113" s="66">
        <v>1245.6</v>
      </c>
      <c r="G113" s="35">
        <f t="shared" si="2"/>
        <v>0.07312648604221093</v>
      </c>
      <c r="H113" s="35">
        <f t="shared" si="4"/>
        <v>0.42268146187519084</v>
      </c>
      <c r="I113" s="54"/>
    </row>
    <row r="114" spans="1:9" ht="36" customHeight="1">
      <c r="A114" s="171" t="s">
        <v>466</v>
      </c>
      <c r="B114" s="168" t="s">
        <v>467</v>
      </c>
      <c r="C114" s="64" t="s">
        <v>466</v>
      </c>
      <c r="D114" s="66">
        <v>229.8</v>
      </c>
      <c r="E114" s="66">
        <v>26.3</v>
      </c>
      <c r="F114" s="66">
        <v>0</v>
      </c>
      <c r="G114" s="35">
        <f t="shared" si="2"/>
        <v>0</v>
      </c>
      <c r="H114" s="35">
        <f t="shared" si="4"/>
        <v>0</v>
      </c>
      <c r="I114" s="54"/>
    </row>
    <row r="115" spans="1:9" ht="20.25" customHeight="1">
      <c r="A115" s="171" t="s">
        <v>41</v>
      </c>
      <c r="B115" s="168" t="s">
        <v>189</v>
      </c>
      <c r="C115" s="64" t="s">
        <v>41</v>
      </c>
      <c r="D115" s="66">
        <v>5183.8</v>
      </c>
      <c r="E115" s="66">
        <v>67.7</v>
      </c>
      <c r="F115" s="66">
        <v>28.4</v>
      </c>
      <c r="G115" s="35">
        <f t="shared" si="2"/>
        <v>0.005478606427717118</v>
      </c>
      <c r="H115" s="35">
        <f t="shared" si="4"/>
        <v>0.4194977843426883</v>
      </c>
      <c r="I115" s="54"/>
    </row>
    <row r="116" spans="1:9" ht="20.25" customHeight="1">
      <c r="A116" s="171" t="s">
        <v>43</v>
      </c>
      <c r="B116" s="168" t="s">
        <v>224</v>
      </c>
      <c r="C116" s="64" t="s">
        <v>43</v>
      </c>
      <c r="D116" s="66">
        <v>29003</v>
      </c>
      <c r="E116" s="66">
        <v>6669.1</v>
      </c>
      <c r="F116" s="66">
        <v>2171.7</v>
      </c>
      <c r="G116" s="35">
        <f t="shared" si="2"/>
        <v>0.0748784608488777</v>
      </c>
      <c r="H116" s="35">
        <f t="shared" si="4"/>
        <v>0.32563614280787506</v>
      </c>
      <c r="I116" s="54"/>
    </row>
    <row r="117" spans="1:9" ht="20.25" customHeight="1">
      <c r="A117" s="63" t="s">
        <v>44</v>
      </c>
      <c r="B117" s="172" t="s">
        <v>129</v>
      </c>
      <c r="C117" s="63"/>
      <c r="D117" s="61">
        <f>D118++D119</f>
        <v>115842.59999999999</v>
      </c>
      <c r="E117" s="61">
        <f>E118++E119</f>
        <v>16624.4</v>
      </c>
      <c r="F117" s="61">
        <f>F118++F119</f>
        <v>2974.1</v>
      </c>
      <c r="G117" s="35">
        <f t="shared" si="2"/>
        <v>0.02567362956287238</v>
      </c>
      <c r="H117" s="35">
        <f t="shared" si="4"/>
        <v>0.17889968961285818</v>
      </c>
      <c r="I117" s="54"/>
    </row>
    <row r="118" spans="1:9" ht="20.25" customHeight="1">
      <c r="A118" s="171" t="s">
        <v>45</v>
      </c>
      <c r="B118" s="168" t="s">
        <v>46</v>
      </c>
      <c r="C118" s="64" t="s">
        <v>45</v>
      </c>
      <c r="D118" s="66">
        <v>88205.9</v>
      </c>
      <c r="E118" s="66">
        <v>12398.2</v>
      </c>
      <c r="F118" s="66">
        <v>2333.5</v>
      </c>
      <c r="G118" s="35">
        <f aca="true" t="shared" si="5" ref="G118:G142">F118/D118</f>
        <v>0.026455146424445533</v>
      </c>
      <c r="H118" s="35">
        <f t="shared" si="4"/>
        <v>0.18821280508460905</v>
      </c>
      <c r="I118" s="54"/>
    </row>
    <row r="119" spans="1:9" ht="20.25" customHeight="1">
      <c r="A119" s="171" t="s">
        <v>47</v>
      </c>
      <c r="B119" s="168" t="s">
        <v>260</v>
      </c>
      <c r="C119" s="64" t="s">
        <v>47</v>
      </c>
      <c r="D119" s="66">
        <v>27636.7</v>
      </c>
      <c r="E119" s="66">
        <v>4226.2</v>
      </c>
      <c r="F119" s="66">
        <v>640.6</v>
      </c>
      <c r="G119" s="35">
        <f t="shared" si="5"/>
        <v>0.023179323146395914</v>
      </c>
      <c r="H119" s="35">
        <f t="shared" si="4"/>
        <v>0.15157824996450714</v>
      </c>
      <c r="I119" s="54"/>
    </row>
    <row r="120" spans="1:9" ht="20.25" customHeight="1">
      <c r="A120" s="81" t="s">
        <v>48</v>
      </c>
      <c r="B120" s="170" t="s">
        <v>49</v>
      </c>
      <c r="C120" s="81"/>
      <c r="D120" s="61">
        <f>D121+D122+D123+D124+D125+D130</f>
        <v>23615.300000000003</v>
      </c>
      <c r="E120" s="61">
        <f>E121+E122+E123+E124+E125+E130</f>
        <v>5948.7</v>
      </c>
      <c r="F120" s="61">
        <f>F121+F122+F123+F124+F125+F130</f>
        <v>2807.2999999999997</v>
      </c>
      <c r="G120" s="35">
        <f t="shared" si="5"/>
        <v>0.11887632170669013</v>
      </c>
      <c r="H120" s="35">
        <f t="shared" si="4"/>
        <v>0.47191823423605156</v>
      </c>
      <c r="I120" s="54"/>
    </row>
    <row r="121" spans="1:9" ht="34.5" customHeight="1">
      <c r="A121" s="169" t="s">
        <v>50</v>
      </c>
      <c r="B121" s="82" t="s">
        <v>163</v>
      </c>
      <c r="C121" s="169" t="s">
        <v>50</v>
      </c>
      <c r="D121" s="62">
        <v>1465.5</v>
      </c>
      <c r="E121" s="62">
        <v>366.2</v>
      </c>
      <c r="F121" s="62">
        <v>139.6</v>
      </c>
      <c r="G121" s="35">
        <f t="shared" si="5"/>
        <v>0.0952575912657796</v>
      </c>
      <c r="H121" s="35">
        <f t="shared" si="4"/>
        <v>0.3812124522119061</v>
      </c>
      <c r="I121" s="54"/>
    </row>
    <row r="122" spans="1:9" ht="44.25" customHeight="1">
      <c r="A122" s="169" t="s">
        <v>51</v>
      </c>
      <c r="B122" s="82" t="s">
        <v>223</v>
      </c>
      <c r="C122" s="169" t="s">
        <v>51</v>
      </c>
      <c r="D122" s="62">
        <v>14744.7</v>
      </c>
      <c r="E122" s="62">
        <v>3678.6</v>
      </c>
      <c r="F122" s="62">
        <v>2077.2</v>
      </c>
      <c r="G122" s="35">
        <f t="shared" si="5"/>
        <v>0.1408777391198193</v>
      </c>
      <c r="H122" s="35">
        <f t="shared" si="4"/>
        <v>0.5646713423585059</v>
      </c>
      <c r="I122" s="54"/>
    </row>
    <row r="123" spans="1:9" ht="25.5" customHeight="1">
      <c r="A123" s="169" t="s">
        <v>52</v>
      </c>
      <c r="B123" s="82" t="s">
        <v>468</v>
      </c>
      <c r="C123" s="169" t="s">
        <v>52</v>
      </c>
      <c r="D123" s="62">
        <v>7.9</v>
      </c>
      <c r="E123" s="62">
        <v>2.5</v>
      </c>
      <c r="F123" s="62">
        <v>0.4</v>
      </c>
      <c r="G123" s="35">
        <f t="shared" si="5"/>
        <v>0.05063291139240506</v>
      </c>
      <c r="H123" s="35">
        <f t="shared" si="4"/>
        <v>0.16</v>
      </c>
      <c r="I123" s="54"/>
    </row>
    <row r="124" spans="1:9" ht="51" customHeight="1">
      <c r="A124" s="169" t="s">
        <v>52</v>
      </c>
      <c r="B124" s="82" t="s">
        <v>286</v>
      </c>
      <c r="C124" s="169" t="s">
        <v>287</v>
      </c>
      <c r="D124" s="62">
        <v>143.6</v>
      </c>
      <c r="E124" s="62">
        <v>0</v>
      </c>
      <c r="F124" s="62">
        <v>0</v>
      </c>
      <c r="G124" s="35">
        <f t="shared" si="5"/>
        <v>0</v>
      </c>
      <c r="H124" s="35">
        <v>0</v>
      </c>
      <c r="I124" s="54"/>
    </row>
    <row r="125" spans="1:9" ht="51" customHeight="1">
      <c r="A125" s="169" t="s">
        <v>52</v>
      </c>
      <c r="B125" s="82" t="s">
        <v>289</v>
      </c>
      <c r="C125" s="169" t="s">
        <v>288</v>
      </c>
      <c r="D125" s="62">
        <v>95.9</v>
      </c>
      <c r="E125" s="62">
        <v>0</v>
      </c>
      <c r="F125" s="62">
        <v>0</v>
      </c>
      <c r="G125" s="35">
        <f t="shared" si="5"/>
        <v>0</v>
      </c>
      <c r="H125" s="35">
        <v>0</v>
      </c>
      <c r="I125" s="54"/>
    </row>
    <row r="126" spans="1:9" s="11" customFormat="1" ht="22.5" customHeight="1" hidden="1">
      <c r="A126" s="171" t="s">
        <v>51</v>
      </c>
      <c r="B126" s="168" t="s">
        <v>177</v>
      </c>
      <c r="C126" s="171" t="s">
        <v>178</v>
      </c>
      <c r="D126" s="62">
        <v>0</v>
      </c>
      <c r="E126" s="62">
        <v>0</v>
      </c>
      <c r="F126" s="62">
        <v>0</v>
      </c>
      <c r="G126" s="35" t="e">
        <f t="shared" si="5"/>
        <v>#DIV/0!</v>
      </c>
      <c r="H126" s="35" t="e">
        <f t="shared" si="4"/>
        <v>#DIV/0!</v>
      </c>
      <c r="I126" s="54"/>
    </row>
    <row r="127" spans="1:9" s="11" customFormat="1" ht="35.25" customHeight="1" hidden="1">
      <c r="A127" s="171" t="s">
        <v>51</v>
      </c>
      <c r="B127" s="168" t="s">
        <v>147</v>
      </c>
      <c r="C127" s="171" t="s">
        <v>148</v>
      </c>
      <c r="D127" s="62">
        <v>0</v>
      </c>
      <c r="E127" s="62">
        <v>0</v>
      </c>
      <c r="F127" s="62">
        <v>0</v>
      </c>
      <c r="G127" s="35" t="e">
        <f t="shared" si="5"/>
        <v>#DIV/0!</v>
      </c>
      <c r="H127" s="35" t="e">
        <f t="shared" si="4"/>
        <v>#DIV/0!</v>
      </c>
      <c r="I127" s="54"/>
    </row>
    <row r="128" spans="1:9" s="11" customFormat="1" ht="30.75" customHeight="1" hidden="1">
      <c r="A128" s="171" t="s">
        <v>51</v>
      </c>
      <c r="B128" s="168" t="s">
        <v>179</v>
      </c>
      <c r="C128" s="171" t="s">
        <v>180</v>
      </c>
      <c r="D128" s="62">
        <v>0</v>
      </c>
      <c r="E128" s="62">
        <v>0</v>
      </c>
      <c r="F128" s="62">
        <v>0</v>
      </c>
      <c r="G128" s="35" t="e">
        <f t="shared" si="5"/>
        <v>#DIV/0!</v>
      </c>
      <c r="H128" s="35" t="e">
        <f t="shared" si="4"/>
        <v>#DIV/0!</v>
      </c>
      <c r="I128" s="54"/>
    </row>
    <row r="129" spans="1:9" s="11" customFormat="1" ht="44.25" customHeight="1" hidden="1">
      <c r="A129" s="171" t="s">
        <v>51</v>
      </c>
      <c r="B129" s="168" t="s">
        <v>182</v>
      </c>
      <c r="C129" s="171" t="s">
        <v>181</v>
      </c>
      <c r="D129" s="62">
        <v>0</v>
      </c>
      <c r="E129" s="62">
        <v>0</v>
      </c>
      <c r="F129" s="62">
        <v>0</v>
      </c>
      <c r="G129" s="35" t="e">
        <f t="shared" si="5"/>
        <v>#DIV/0!</v>
      </c>
      <c r="H129" s="35" t="e">
        <f t="shared" si="4"/>
        <v>#DIV/0!</v>
      </c>
      <c r="I129" s="54"/>
    </row>
    <row r="130" spans="1:9" ht="36" customHeight="1">
      <c r="A130" s="171" t="s">
        <v>52</v>
      </c>
      <c r="B130" s="168" t="s">
        <v>205</v>
      </c>
      <c r="C130" s="171" t="s">
        <v>204</v>
      </c>
      <c r="D130" s="62">
        <v>7157.7</v>
      </c>
      <c r="E130" s="62">
        <v>1901.4</v>
      </c>
      <c r="F130" s="62">
        <v>590.1</v>
      </c>
      <c r="G130" s="35">
        <f t="shared" si="5"/>
        <v>0.08244268410243515</v>
      </c>
      <c r="H130" s="35">
        <f t="shared" si="4"/>
        <v>0.3103502682234143</v>
      </c>
      <c r="I130" s="54"/>
    </row>
    <row r="131" spans="1:9" ht="26.25" customHeight="1">
      <c r="A131" s="63" t="s">
        <v>53</v>
      </c>
      <c r="B131" s="172" t="s">
        <v>110</v>
      </c>
      <c r="C131" s="63"/>
      <c r="D131" s="61">
        <f>D132</f>
        <v>829.9</v>
      </c>
      <c r="E131" s="61">
        <f>E132</f>
        <v>207.6</v>
      </c>
      <c r="F131" s="61">
        <f>F132</f>
        <v>41.5</v>
      </c>
      <c r="G131" s="35">
        <f t="shared" si="5"/>
        <v>0.05000602482226774</v>
      </c>
      <c r="H131" s="35">
        <f t="shared" si="4"/>
        <v>0.19990366088631986</v>
      </c>
      <c r="I131" s="54"/>
    </row>
    <row r="132" spans="1:9" ht="34.5" customHeight="1">
      <c r="A132" s="171" t="s">
        <v>112</v>
      </c>
      <c r="B132" s="168" t="s">
        <v>113</v>
      </c>
      <c r="C132" s="171" t="s">
        <v>112</v>
      </c>
      <c r="D132" s="62">
        <v>829.9</v>
      </c>
      <c r="E132" s="62">
        <v>207.6</v>
      </c>
      <c r="F132" s="62">
        <v>41.5</v>
      </c>
      <c r="G132" s="35">
        <f t="shared" si="5"/>
        <v>0.05000602482226774</v>
      </c>
      <c r="H132" s="35">
        <f t="shared" si="4"/>
        <v>0.19990366088631986</v>
      </c>
      <c r="I132" s="54"/>
    </row>
    <row r="133" spans="1:9" ht="27" customHeight="1">
      <c r="A133" s="63" t="s">
        <v>114</v>
      </c>
      <c r="B133" s="172" t="s">
        <v>115</v>
      </c>
      <c r="C133" s="63"/>
      <c r="D133" s="61">
        <f>D134</f>
        <v>670</v>
      </c>
      <c r="E133" s="61">
        <f>E134</f>
        <v>117.3</v>
      </c>
      <c r="F133" s="61">
        <f>F134</f>
        <v>45.8</v>
      </c>
      <c r="G133" s="35">
        <f t="shared" si="5"/>
        <v>0.06835820895522388</v>
      </c>
      <c r="H133" s="35">
        <f t="shared" si="4"/>
        <v>0.39045183290707586</v>
      </c>
      <c r="I133" s="54"/>
    </row>
    <row r="134" spans="1:9" ht="17.25" customHeight="1">
      <c r="A134" s="171" t="s">
        <v>116</v>
      </c>
      <c r="B134" s="168" t="s">
        <v>117</v>
      </c>
      <c r="C134" s="171" t="s">
        <v>116</v>
      </c>
      <c r="D134" s="62">
        <v>670</v>
      </c>
      <c r="E134" s="62">
        <v>117.3</v>
      </c>
      <c r="F134" s="62">
        <v>45.8</v>
      </c>
      <c r="G134" s="35">
        <f t="shared" si="5"/>
        <v>0.06835820895522388</v>
      </c>
      <c r="H134" s="35">
        <f t="shared" si="4"/>
        <v>0.39045183290707586</v>
      </c>
      <c r="I134" s="54"/>
    </row>
    <row r="135" spans="1:9" ht="55.5" customHeight="1">
      <c r="A135" s="63" t="s">
        <v>118</v>
      </c>
      <c r="B135" s="172" t="s">
        <v>119</v>
      </c>
      <c r="C135" s="63"/>
      <c r="D135" s="61">
        <f>D136</f>
        <v>729</v>
      </c>
      <c r="E135" s="61">
        <f>E136</f>
        <v>0</v>
      </c>
      <c r="F135" s="61">
        <f>F136</f>
        <v>0</v>
      </c>
      <c r="G135" s="35">
        <f t="shared" si="5"/>
        <v>0</v>
      </c>
      <c r="H135" s="35">
        <v>0</v>
      </c>
      <c r="I135" s="54"/>
    </row>
    <row r="136" spans="1:9" ht="30.75" customHeight="1">
      <c r="A136" s="171" t="s">
        <v>120</v>
      </c>
      <c r="B136" s="168" t="s">
        <v>149</v>
      </c>
      <c r="C136" s="171" t="s">
        <v>120</v>
      </c>
      <c r="D136" s="62">
        <v>729</v>
      </c>
      <c r="E136" s="62">
        <v>0</v>
      </c>
      <c r="F136" s="62">
        <v>0</v>
      </c>
      <c r="G136" s="35">
        <f t="shared" si="5"/>
        <v>0</v>
      </c>
      <c r="H136" s="35">
        <v>0</v>
      </c>
      <c r="I136" s="54"/>
    </row>
    <row r="137" spans="1:9" ht="26.25" customHeight="1">
      <c r="A137" s="63" t="s">
        <v>121</v>
      </c>
      <c r="B137" s="172" t="s">
        <v>124</v>
      </c>
      <c r="C137" s="63"/>
      <c r="D137" s="61">
        <f>D138+D140+D139</f>
        <v>2669.9</v>
      </c>
      <c r="E137" s="61">
        <f>E138+E140+E139</f>
        <v>667.5</v>
      </c>
      <c r="F137" s="61">
        <f>F138+F140+F139</f>
        <v>222</v>
      </c>
      <c r="G137" s="35">
        <f t="shared" si="5"/>
        <v>0.08314918161728903</v>
      </c>
      <c r="H137" s="35">
        <f t="shared" si="4"/>
        <v>0.3325842696629214</v>
      </c>
      <c r="I137" s="54"/>
    </row>
    <row r="138" spans="1:9" ht="66" customHeight="1">
      <c r="A138" s="171" t="s">
        <v>122</v>
      </c>
      <c r="B138" s="168" t="s">
        <v>206</v>
      </c>
      <c r="C138" s="171" t="s">
        <v>207</v>
      </c>
      <c r="D138" s="62">
        <v>2669.9</v>
      </c>
      <c r="E138" s="62">
        <v>667.5</v>
      </c>
      <c r="F138" s="62">
        <v>222</v>
      </c>
      <c r="G138" s="35">
        <f t="shared" si="5"/>
        <v>0.08314918161728903</v>
      </c>
      <c r="H138" s="35">
        <f t="shared" si="4"/>
        <v>0.3325842696629214</v>
      </c>
      <c r="I138" s="54"/>
    </row>
    <row r="139" spans="1:9" ht="36" customHeight="1" hidden="1">
      <c r="A139" s="171" t="s">
        <v>122</v>
      </c>
      <c r="B139" s="168" t="s">
        <v>208</v>
      </c>
      <c r="C139" s="171" t="s">
        <v>209</v>
      </c>
      <c r="D139" s="62">
        <v>0</v>
      </c>
      <c r="E139" s="62">
        <v>0</v>
      </c>
      <c r="F139" s="62">
        <v>0</v>
      </c>
      <c r="G139" s="35" t="e">
        <f t="shared" si="5"/>
        <v>#DIV/0!</v>
      </c>
      <c r="H139" s="35" t="e">
        <f t="shared" si="4"/>
        <v>#DIV/0!</v>
      </c>
      <c r="I139" s="54"/>
    </row>
    <row r="140" spans="1:9" ht="30.75" customHeight="1" hidden="1">
      <c r="A140" s="171" t="s">
        <v>123</v>
      </c>
      <c r="B140" s="168" t="s">
        <v>164</v>
      </c>
      <c r="C140" s="171" t="s">
        <v>210</v>
      </c>
      <c r="D140" s="62">
        <v>0</v>
      </c>
      <c r="E140" s="62">
        <v>0</v>
      </c>
      <c r="F140" s="62">
        <v>0</v>
      </c>
      <c r="G140" s="35" t="e">
        <f t="shared" si="5"/>
        <v>#DIV/0!</v>
      </c>
      <c r="H140" s="35" t="e">
        <f t="shared" si="4"/>
        <v>#DIV/0!</v>
      </c>
      <c r="I140" s="54"/>
    </row>
    <row r="141" spans="1:9" ht="26.25" customHeight="1">
      <c r="A141" s="81"/>
      <c r="B141" s="170" t="s">
        <v>55</v>
      </c>
      <c r="C141" s="81"/>
      <c r="D141" s="61">
        <f>D38+D53+D60+D100+D110+D117+D120+D131+D133+D135+D137</f>
        <v>1009419.1000000001</v>
      </c>
      <c r="E141" s="61">
        <f>E38+E53+E60+E100+E110+E117+E120+E131+E133+E135+E137</f>
        <v>308152.69999999995</v>
      </c>
      <c r="F141" s="61">
        <f>F38+F53+F60+F100+F110+F117+F120+F131+F133+F135+F137</f>
        <v>35099.50000000001</v>
      </c>
      <c r="G141" s="35">
        <f t="shared" si="5"/>
        <v>0.03477197925024403</v>
      </c>
      <c r="H141" s="35">
        <f t="shared" si="4"/>
        <v>0.11390294487116294</v>
      </c>
      <c r="I141" s="54"/>
    </row>
    <row r="142" spans="1:9" ht="19.5" customHeight="1">
      <c r="A142" s="167"/>
      <c r="B142" s="168" t="s">
        <v>70</v>
      </c>
      <c r="C142" s="171"/>
      <c r="D142" s="83">
        <f>D137</f>
        <v>2669.9</v>
      </c>
      <c r="E142" s="83">
        <f>E137</f>
        <v>667.5</v>
      </c>
      <c r="F142" s="83">
        <f>F137</f>
        <v>222</v>
      </c>
      <c r="G142" s="35">
        <f t="shared" si="5"/>
        <v>0.08314918161728903</v>
      </c>
      <c r="H142" s="35">
        <f t="shared" si="4"/>
        <v>0.3325842696629214</v>
      </c>
      <c r="I142" s="54"/>
    </row>
    <row r="143" spans="4:7" ht="18">
      <c r="D143" s="36"/>
      <c r="E143" s="36"/>
      <c r="F143" s="36"/>
      <c r="G143" s="36"/>
    </row>
    <row r="144" spans="4:7" ht="18">
      <c r="D144" s="36"/>
      <c r="E144" s="36"/>
      <c r="F144" s="36"/>
      <c r="G144" s="36"/>
    </row>
    <row r="145" spans="2:7" ht="18">
      <c r="B145" s="86" t="s">
        <v>261</v>
      </c>
      <c r="C145" s="87"/>
      <c r="D145" s="36"/>
      <c r="E145" s="36"/>
      <c r="F145" s="36">
        <v>34060</v>
      </c>
      <c r="G145" s="36"/>
    </row>
    <row r="146" spans="2:7" ht="18" hidden="1">
      <c r="B146" s="87" t="s">
        <v>266</v>
      </c>
      <c r="C146" s="87"/>
      <c r="D146" s="36"/>
      <c r="E146" s="36"/>
      <c r="F146" s="36">
        <v>0</v>
      </c>
      <c r="G146" s="36"/>
    </row>
    <row r="147" spans="2:7" ht="18" hidden="1">
      <c r="B147" s="86" t="s">
        <v>71</v>
      </c>
      <c r="C147" s="87"/>
      <c r="D147" s="36"/>
      <c r="E147" s="36"/>
      <c r="F147" s="36"/>
      <c r="G147" s="36"/>
    </row>
    <row r="148" spans="2:9" ht="18.75" hidden="1">
      <c r="B148" s="86" t="s">
        <v>72</v>
      </c>
      <c r="C148" s="87"/>
      <c r="D148" s="36"/>
      <c r="E148" s="36"/>
      <c r="F148" s="36"/>
      <c r="G148" s="36"/>
      <c r="H148" s="38"/>
      <c r="I148" s="42"/>
    </row>
    <row r="149" spans="2:7" ht="18" hidden="1">
      <c r="B149" s="86"/>
      <c r="C149" s="87"/>
      <c r="D149" s="36"/>
      <c r="E149" s="36"/>
      <c r="F149" s="36"/>
      <c r="G149" s="36"/>
    </row>
    <row r="150" spans="2:7" ht="18" hidden="1">
      <c r="B150" s="86" t="s">
        <v>73</v>
      </c>
      <c r="C150" s="87"/>
      <c r="D150" s="36"/>
      <c r="E150" s="36"/>
      <c r="F150" s="36"/>
      <c r="G150" s="36"/>
    </row>
    <row r="151" spans="2:9" ht="18.75" hidden="1">
      <c r="B151" s="86" t="s">
        <v>74</v>
      </c>
      <c r="C151" s="87"/>
      <c r="D151" s="36"/>
      <c r="E151" s="36"/>
      <c r="F151" s="36">
        <v>0</v>
      </c>
      <c r="G151" s="36"/>
      <c r="H151" s="38"/>
      <c r="I151" s="42"/>
    </row>
    <row r="152" spans="2:7" ht="18" hidden="1">
      <c r="B152" s="86"/>
      <c r="C152" s="87"/>
      <c r="D152" s="36"/>
      <c r="E152" s="36"/>
      <c r="F152" s="36"/>
      <c r="G152" s="36"/>
    </row>
    <row r="153" spans="2:7" ht="18" hidden="1">
      <c r="B153" s="86" t="s">
        <v>75</v>
      </c>
      <c r="C153" s="87"/>
      <c r="D153" s="36"/>
      <c r="E153" s="36"/>
      <c r="F153" s="36"/>
      <c r="G153" s="36"/>
    </row>
    <row r="154" spans="2:9" ht="18.75" hidden="1">
      <c r="B154" s="86" t="s">
        <v>76</v>
      </c>
      <c r="C154" s="87"/>
      <c r="D154" s="36"/>
      <c r="E154" s="36"/>
      <c r="F154" s="36"/>
      <c r="G154" s="36"/>
      <c r="H154" s="39"/>
      <c r="I154" s="58"/>
    </row>
    <row r="155" spans="2:7" ht="18" hidden="1">
      <c r="B155" s="86"/>
      <c r="C155" s="87"/>
      <c r="D155" s="36"/>
      <c r="E155" s="36"/>
      <c r="F155" s="36"/>
      <c r="G155" s="36"/>
    </row>
    <row r="156" spans="2:7" ht="18">
      <c r="B156" s="87" t="s">
        <v>267</v>
      </c>
      <c r="C156" s="87"/>
      <c r="D156" s="36"/>
      <c r="E156" s="36"/>
      <c r="F156" s="36">
        <v>0</v>
      </c>
      <c r="G156" s="36"/>
    </row>
    <row r="157" spans="2:9" ht="18.75">
      <c r="B157" s="86"/>
      <c r="C157" s="87"/>
      <c r="D157" s="36"/>
      <c r="E157" s="36"/>
      <c r="F157" s="36"/>
      <c r="G157" s="36"/>
      <c r="H157" s="40"/>
      <c r="I157" s="58"/>
    </row>
    <row r="158" spans="2:7" ht="18">
      <c r="B158" s="87"/>
      <c r="C158" s="87"/>
      <c r="D158" s="36"/>
      <c r="E158" s="36"/>
      <c r="F158" s="36"/>
      <c r="G158" s="36"/>
    </row>
    <row r="159" spans="2:7" ht="18">
      <c r="B159" s="86"/>
      <c r="C159" s="87"/>
      <c r="D159" s="36"/>
      <c r="E159" s="36"/>
      <c r="F159" s="36"/>
      <c r="G159" s="36"/>
    </row>
    <row r="160" spans="2:9" ht="18.75">
      <c r="B160" s="86" t="s">
        <v>79</v>
      </c>
      <c r="C160" s="87"/>
      <c r="D160" s="36"/>
      <c r="E160" s="36"/>
      <c r="F160" s="36">
        <f>F145+F33+F148+F151-F141-F154-F156+F146</f>
        <v>38228.1</v>
      </c>
      <c r="G160" s="36"/>
      <c r="H160" s="41"/>
      <c r="I160" s="59"/>
    </row>
    <row r="161" spans="4:7" ht="18">
      <c r="D161" s="36"/>
      <c r="E161" s="36"/>
      <c r="F161" s="36"/>
      <c r="G161" s="36"/>
    </row>
    <row r="162" spans="4:7" ht="18">
      <c r="D162" s="36"/>
      <c r="E162" s="36"/>
      <c r="F162" s="36"/>
      <c r="G162" s="36"/>
    </row>
    <row r="163" spans="2:7" ht="18">
      <c r="B163" s="86" t="s">
        <v>80</v>
      </c>
      <c r="C163" s="87"/>
      <c r="D163" s="36"/>
      <c r="E163" s="36"/>
      <c r="F163" s="36"/>
      <c r="G163" s="36"/>
    </row>
    <row r="164" spans="2:7" ht="18">
      <c r="B164" s="86" t="s">
        <v>81</v>
      </c>
      <c r="C164" s="87"/>
      <c r="D164" s="36"/>
      <c r="E164" s="36"/>
      <c r="F164" s="36"/>
      <c r="G164" s="36"/>
    </row>
    <row r="165" spans="2:7" ht="18">
      <c r="B165" s="86" t="s">
        <v>82</v>
      </c>
      <c r="C165" s="87"/>
      <c r="D165" s="36"/>
      <c r="E165" s="36"/>
      <c r="F165" s="36"/>
      <c r="G165" s="36"/>
    </row>
  </sheetData>
  <sheetProtection/>
  <mergeCells count="21">
    <mergeCell ref="B2:B3"/>
    <mergeCell ref="E2:E3"/>
    <mergeCell ref="H36:H37"/>
    <mergeCell ref="H2:H3"/>
    <mergeCell ref="G36:G37"/>
    <mergeCell ref="A1:H1"/>
    <mergeCell ref="F2:F3"/>
    <mergeCell ref="A2:A3"/>
    <mergeCell ref="G2:G3"/>
    <mergeCell ref="B36:B37"/>
    <mergeCell ref="A36:A37"/>
    <mergeCell ref="D2:D3"/>
    <mergeCell ref="C36:C37"/>
    <mergeCell ref="C2:C3"/>
    <mergeCell ref="A35:H35"/>
    <mergeCell ref="L40:N41"/>
    <mergeCell ref="F36:F37"/>
    <mergeCell ref="J40:K40"/>
    <mergeCell ref="E36:E37"/>
    <mergeCell ref="D36:D37"/>
    <mergeCell ref="J41:K41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48"/>
  <sheetViews>
    <sheetView zoomScale="85" zoomScaleNormal="85" zoomScalePageLayoutView="0" workbookViewId="0" topLeftCell="A59">
      <selection activeCell="A68" sqref="A68:IV68"/>
    </sheetView>
  </sheetViews>
  <sheetFormatPr defaultColWidth="9.140625" defaultRowHeight="12.75"/>
  <cols>
    <col min="1" max="1" width="6.7109375" style="84" customWidth="1"/>
    <col min="2" max="2" width="45.7109375" style="84" customWidth="1"/>
    <col min="3" max="3" width="15.421875" style="85" customWidth="1"/>
    <col min="4" max="4" width="14.421875" style="37" customWidth="1"/>
    <col min="5" max="5" width="12.140625" style="37" customWidth="1"/>
    <col min="6" max="6" width="13.57421875" style="37" customWidth="1"/>
    <col min="7" max="7" width="13.140625" style="37" customWidth="1"/>
    <col min="8" max="8" width="11.8515625" style="37" customWidth="1"/>
    <col min="9" max="9" width="12.28125" style="23" customWidth="1"/>
    <col min="10" max="16384" width="9.140625" style="1" customWidth="1"/>
  </cols>
  <sheetData>
    <row r="1" spans="1:9" s="6" customFormat="1" ht="64.5" customHeight="1">
      <c r="A1" s="198" t="s">
        <v>530</v>
      </c>
      <c r="B1" s="198"/>
      <c r="C1" s="198"/>
      <c r="D1" s="198"/>
      <c r="E1" s="198"/>
      <c r="F1" s="198"/>
      <c r="G1" s="198"/>
      <c r="H1" s="198"/>
      <c r="I1" s="24"/>
    </row>
    <row r="2" spans="1:8" ht="12.75" customHeight="1">
      <c r="A2" s="167"/>
      <c r="B2" s="201" t="s">
        <v>2</v>
      </c>
      <c r="C2" s="204"/>
      <c r="D2" s="199" t="s">
        <v>3</v>
      </c>
      <c r="E2" s="201" t="s">
        <v>538</v>
      </c>
      <c r="F2" s="199" t="s">
        <v>4</v>
      </c>
      <c r="G2" s="201" t="s">
        <v>253</v>
      </c>
      <c r="H2" s="201" t="s">
        <v>539</v>
      </c>
    </row>
    <row r="3" spans="1:8" ht="41.25" customHeight="1">
      <c r="A3" s="167"/>
      <c r="B3" s="202"/>
      <c r="C3" s="205"/>
      <c r="D3" s="199"/>
      <c r="E3" s="202"/>
      <c r="F3" s="199"/>
      <c r="G3" s="202"/>
      <c r="H3" s="202"/>
    </row>
    <row r="4" spans="1:8" ht="18.75">
      <c r="A4" s="167"/>
      <c r="B4" s="172" t="s">
        <v>69</v>
      </c>
      <c r="C4" s="171"/>
      <c r="D4" s="61">
        <f>D5+D6+D7+D8+D9+D10+D11+D12+D13+D16+D17+D18+D19+D20+D21+D14+D15</f>
        <v>74832.20000000001</v>
      </c>
      <c r="E4" s="61">
        <f>E5+E6+E7+E8+E9+E10+E11+E12+E13+E16+E17+E18+E19+E20+E21+E14+E15</f>
        <v>13585</v>
      </c>
      <c r="F4" s="61">
        <f>F5+F6+F7+F8+F9+F10+F11+F12+F13+F16+F17+F18+F19+F20+F21+F14+F15</f>
        <v>4381.7</v>
      </c>
      <c r="G4" s="34">
        <f aca="true" t="shared" si="0" ref="G4:G27">F4/D4</f>
        <v>0.058553670746015744</v>
      </c>
      <c r="H4" s="34">
        <f>F4/E4</f>
        <v>0.3225395656974604</v>
      </c>
    </row>
    <row r="5" spans="1:8" ht="18.75">
      <c r="A5" s="167"/>
      <c r="B5" s="168" t="s">
        <v>297</v>
      </c>
      <c r="C5" s="171"/>
      <c r="D5" s="62">
        <v>43606.8</v>
      </c>
      <c r="E5" s="62">
        <v>8660</v>
      </c>
      <c r="F5" s="62">
        <v>2485.7</v>
      </c>
      <c r="G5" s="34">
        <f t="shared" si="0"/>
        <v>0.05700257757964353</v>
      </c>
      <c r="H5" s="34">
        <f aca="true" t="shared" si="1" ref="H5:H26">F5/E5</f>
        <v>0.28703233256351035</v>
      </c>
    </row>
    <row r="6" spans="1:8" ht="18.75">
      <c r="A6" s="167"/>
      <c r="B6" s="168" t="s">
        <v>176</v>
      </c>
      <c r="C6" s="171"/>
      <c r="D6" s="62">
        <v>5670</v>
      </c>
      <c r="E6" s="62">
        <v>650</v>
      </c>
      <c r="F6" s="62">
        <v>514.8</v>
      </c>
      <c r="G6" s="34">
        <f t="shared" si="0"/>
        <v>0.09079365079365079</v>
      </c>
      <c r="H6" s="34">
        <f t="shared" si="1"/>
        <v>0.7919999999999999</v>
      </c>
    </row>
    <row r="7" spans="1:8" ht="18.75">
      <c r="A7" s="167"/>
      <c r="B7" s="168" t="s">
        <v>6</v>
      </c>
      <c r="C7" s="171"/>
      <c r="D7" s="62">
        <v>2029.3</v>
      </c>
      <c r="E7" s="62">
        <v>1000</v>
      </c>
      <c r="F7" s="62">
        <v>221.4</v>
      </c>
      <c r="G7" s="34">
        <f t="shared" si="0"/>
        <v>0.1091016606711674</v>
      </c>
      <c r="H7" s="34">
        <f t="shared" si="1"/>
        <v>0.2214</v>
      </c>
    </row>
    <row r="8" spans="1:8" ht="18.75">
      <c r="A8" s="167"/>
      <c r="B8" s="168" t="s">
        <v>308</v>
      </c>
      <c r="C8" s="171"/>
      <c r="D8" s="62">
        <v>7491.1</v>
      </c>
      <c r="E8" s="62">
        <v>500</v>
      </c>
      <c r="F8" s="62">
        <v>-129.6</v>
      </c>
      <c r="G8" s="34">
        <f t="shared" si="0"/>
        <v>-0.017300529962221835</v>
      </c>
      <c r="H8" s="34">
        <f t="shared" si="1"/>
        <v>-0.2592</v>
      </c>
    </row>
    <row r="9" spans="1:8" ht="18.75">
      <c r="A9" s="167"/>
      <c r="B9" s="168" t="s">
        <v>8</v>
      </c>
      <c r="C9" s="171"/>
      <c r="D9" s="62">
        <v>11635</v>
      </c>
      <c r="E9" s="62">
        <v>1750</v>
      </c>
      <c r="F9" s="62">
        <v>1047.2</v>
      </c>
      <c r="G9" s="34">
        <f t="shared" si="0"/>
        <v>0.09000429737859905</v>
      </c>
      <c r="H9" s="34">
        <f t="shared" si="1"/>
        <v>0.5984</v>
      </c>
    </row>
    <row r="10" spans="1:8" ht="18.75" hidden="1">
      <c r="A10" s="167"/>
      <c r="B10" s="168" t="s">
        <v>91</v>
      </c>
      <c r="C10" s="171"/>
      <c r="D10" s="62">
        <v>0</v>
      </c>
      <c r="E10" s="62">
        <v>0</v>
      </c>
      <c r="F10" s="62">
        <v>0</v>
      </c>
      <c r="G10" s="34" t="e">
        <f t="shared" si="0"/>
        <v>#DIV/0!</v>
      </c>
      <c r="H10" s="34" t="e">
        <f t="shared" si="1"/>
        <v>#DIV/0!</v>
      </c>
    </row>
    <row r="11" spans="1:8" ht="18.75" hidden="1">
      <c r="A11" s="167"/>
      <c r="B11" s="168" t="s">
        <v>83</v>
      </c>
      <c r="C11" s="171"/>
      <c r="D11" s="62">
        <v>0</v>
      </c>
      <c r="E11" s="62">
        <v>0</v>
      </c>
      <c r="F11" s="62">
        <v>0</v>
      </c>
      <c r="G11" s="34" t="e">
        <f t="shared" si="0"/>
        <v>#DIV/0!</v>
      </c>
      <c r="H11" s="34" t="e">
        <f t="shared" si="1"/>
        <v>#DIV/0!</v>
      </c>
    </row>
    <row r="12" spans="1:8" ht="31.5">
      <c r="A12" s="167"/>
      <c r="B12" s="168" t="s">
        <v>301</v>
      </c>
      <c r="C12" s="171"/>
      <c r="D12" s="62">
        <v>1900</v>
      </c>
      <c r="E12" s="62">
        <v>400</v>
      </c>
      <c r="F12" s="62">
        <v>95.8</v>
      </c>
      <c r="G12" s="34">
        <f t="shared" si="0"/>
        <v>0.05042105263157894</v>
      </c>
      <c r="H12" s="34">
        <f t="shared" si="1"/>
        <v>0.2395</v>
      </c>
    </row>
    <row r="13" spans="1:8" ht="31.5">
      <c r="A13" s="167"/>
      <c r="B13" s="168" t="s">
        <v>307</v>
      </c>
      <c r="C13" s="171"/>
      <c r="D13" s="62">
        <v>1800</v>
      </c>
      <c r="E13" s="62">
        <v>450</v>
      </c>
      <c r="F13" s="62">
        <v>124.6</v>
      </c>
      <c r="G13" s="34">
        <f t="shared" si="0"/>
        <v>0.06922222222222221</v>
      </c>
      <c r="H13" s="34">
        <f t="shared" si="1"/>
        <v>0.27688888888888885</v>
      </c>
    </row>
    <row r="14" spans="1:8" ht="18.75" hidden="1">
      <c r="A14" s="167"/>
      <c r="B14" s="168" t="s">
        <v>12</v>
      </c>
      <c r="C14" s="171"/>
      <c r="D14" s="62"/>
      <c r="E14" s="62"/>
      <c r="F14" s="62"/>
      <c r="G14" s="34" t="e">
        <f t="shared" si="0"/>
        <v>#DIV/0!</v>
      </c>
      <c r="H14" s="34" t="e">
        <f t="shared" si="1"/>
        <v>#DIV/0!</v>
      </c>
    </row>
    <row r="15" spans="1:8" ht="30" customHeight="1" hidden="1">
      <c r="A15" s="167"/>
      <c r="B15" s="168" t="s">
        <v>442</v>
      </c>
      <c r="C15" s="171"/>
      <c r="D15" s="62">
        <v>0</v>
      </c>
      <c r="E15" s="62">
        <v>0</v>
      </c>
      <c r="F15" s="62">
        <v>0</v>
      </c>
      <c r="G15" s="34" t="e">
        <f t="shared" si="0"/>
        <v>#DIV/0!</v>
      </c>
      <c r="H15" s="34" t="e">
        <f t="shared" si="1"/>
        <v>#DIV/0!</v>
      </c>
    </row>
    <row r="16" spans="1:8" ht="47.25">
      <c r="A16" s="167"/>
      <c r="B16" s="168" t="s">
        <v>443</v>
      </c>
      <c r="C16" s="171"/>
      <c r="D16" s="62">
        <v>300</v>
      </c>
      <c r="E16" s="62">
        <v>75</v>
      </c>
      <c r="F16" s="62">
        <v>18.4</v>
      </c>
      <c r="G16" s="34">
        <f t="shared" si="0"/>
        <v>0.06133333333333333</v>
      </c>
      <c r="H16" s="34">
        <f t="shared" si="1"/>
        <v>0.24533333333333332</v>
      </c>
    </row>
    <row r="17" spans="1:8" ht="18.75" hidden="1">
      <c r="A17" s="167"/>
      <c r="B17" s="168" t="s">
        <v>14</v>
      </c>
      <c r="C17" s="171"/>
      <c r="D17" s="62">
        <v>0</v>
      </c>
      <c r="E17" s="62">
        <v>0</v>
      </c>
      <c r="F17" s="62">
        <v>0</v>
      </c>
      <c r="G17" s="34" t="e">
        <f t="shared" si="0"/>
        <v>#DIV/0!</v>
      </c>
      <c r="H17" s="34" t="e">
        <f t="shared" si="1"/>
        <v>#DIV/0!</v>
      </c>
    </row>
    <row r="18" spans="1:8" ht="18.75" hidden="1">
      <c r="A18" s="167"/>
      <c r="B18" s="168" t="s">
        <v>103</v>
      </c>
      <c r="C18" s="171"/>
      <c r="D18" s="62">
        <v>0</v>
      </c>
      <c r="E18" s="62">
        <v>0</v>
      </c>
      <c r="F18" s="62">
        <v>0</v>
      </c>
      <c r="G18" s="34" t="e">
        <f t="shared" si="0"/>
        <v>#DIV/0!</v>
      </c>
      <c r="H18" s="34" t="e">
        <f t="shared" si="1"/>
        <v>#DIV/0!</v>
      </c>
    </row>
    <row r="19" spans="1:8" ht="20.25" customHeight="1">
      <c r="A19" s="167"/>
      <c r="B19" s="168" t="s">
        <v>309</v>
      </c>
      <c r="C19" s="171"/>
      <c r="D19" s="62">
        <v>400</v>
      </c>
      <c r="E19" s="62">
        <v>100</v>
      </c>
      <c r="F19" s="62">
        <v>3.4</v>
      </c>
      <c r="G19" s="34">
        <f t="shared" si="0"/>
        <v>0.0085</v>
      </c>
      <c r="H19" s="34">
        <f t="shared" si="1"/>
        <v>0.034</v>
      </c>
    </row>
    <row r="20" spans="1:8" ht="18.75" hidden="1">
      <c r="A20" s="167"/>
      <c r="B20" s="168" t="s">
        <v>310</v>
      </c>
      <c r="C20" s="171"/>
      <c r="D20" s="62">
        <v>0</v>
      </c>
      <c r="E20" s="62">
        <v>0</v>
      </c>
      <c r="F20" s="62">
        <v>0</v>
      </c>
      <c r="G20" s="34" t="e">
        <f t="shared" si="0"/>
        <v>#DIV/0!</v>
      </c>
      <c r="H20" s="34" t="e">
        <f t="shared" si="1"/>
        <v>#DIV/0!</v>
      </c>
    </row>
    <row r="21" spans="1:8" ht="18.75" hidden="1">
      <c r="A21" s="167"/>
      <c r="B21" s="168" t="s">
        <v>18</v>
      </c>
      <c r="C21" s="171"/>
      <c r="D21" s="62">
        <v>0</v>
      </c>
      <c r="E21" s="62">
        <v>0</v>
      </c>
      <c r="F21" s="62">
        <v>0</v>
      </c>
      <c r="G21" s="34" t="e">
        <f t="shared" si="0"/>
        <v>#DIV/0!</v>
      </c>
      <c r="H21" s="34" t="e">
        <f t="shared" si="1"/>
        <v>#DIV/0!</v>
      </c>
    </row>
    <row r="22" spans="1:8" ht="33.75" customHeight="1">
      <c r="A22" s="167"/>
      <c r="B22" s="172" t="s">
        <v>68</v>
      </c>
      <c r="C22" s="63"/>
      <c r="D22" s="62">
        <f>D23+D24+D25</f>
        <v>16336</v>
      </c>
      <c r="E22" s="62">
        <f>E23+E24+E25</f>
        <v>1561.1</v>
      </c>
      <c r="F22" s="62">
        <f>F23+F24+F25</f>
        <v>160.6</v>
      </c>
      <c r="G22" s="34">
        <f t="shared" si="0"/>
        <v>0.009831047992164544</v>
      </c>
      <c r="H22" s="34">
        <f t="shared" si="1"/>
        <v>0.10287617705464096</v>
      </c>
    </row>
    <row r="23" spans="1:8" ht="18.75">
      <c r="A23" s="167"/>
      <c r="B23" s="168" t="s">
        <v>20</v>
      </c>
      <c r="C23" s="171"/>
      <c r="D23" s="62">
        <v>1930.3</v>
      </c>
      <c r="E23" s="62">
        <v>482.6</v>
      </c>
      <c r="F23" s="62">
        <v>160.6</v>
      </c>
      <c r="G23" s="34">
        <f t="shared" si="0"/>
        <v>0.08319950266797907</v>
      </c>
      <c r="H23" s="34">
        <f t="shared" si="1"/>
        <v>0.33278077082469953</v>
      </c>
    </row>
    <row r="24" spans="1:8" ht="65.25" customHeight="1">
      <c r="A24" s="167"/>
      <c r="B24" s="88" t="s">
        <v>316</v>
      </c>
      <c r="C24" s="89"/>
      <c r="D24" s="62">
        <v>4313.9</v>
      </c>
      <c r="E24" s="62">
        <v>1078.5</v>
      </c>
      <c r="F24" s="62">
        <v>0</v>
      </c>
      <c r="G24" s="34">
        <f t="shared" si="0"/>
        <v>0</v>
      </c>
      <c r="H24" s="34">
        <f t="shared" si="1"/>
        <v>0</v>
      </c>
    </row>
    <row r="25" spans="1:8" ht="51" customHeight="1">
      <c r="A25" s="167"/>
      <c r="B25" s="88" t="s">
        <v>441</v>
      </c>
      <c r="C25" s="89"/>
      <c r="D25" s="62">
        <v>10091.8</v>
      </c>
      <c r="E25" s="62">
        <v>0</v>
      </c>
      <c r="F25" s="62">
        <v>0</v>
      </c>
      <c r="G25" s="34">
        <f t="shared" si="0"/>
        <v>0</v>
      </c>
      <c r="H25" s="34">
        <v>0</v>
      </c>
    </row>
    <row r="26" spans="1:8" ht="18.75">
      <c r="A26" s="167"/>
      <c r="B26" s="168" t="s">
        <v>23</v>
      </c>
      <c r="C26" s="171"/>
      <c r="D26" s="62">
        <f>D4+D22</f>
        <v>91168.20000000001</v>
      </c>
      <c r="E26" s="62">
        <f>E4+E22</f>
        <v>15146.1</v>
      </c>
      <c r="F26" s="62">
        <f>F4+F22</f>
        <v>4542.3</v>
      </c>
      <c r="G26" s="34">
        <f t="shared" si="0"/>
        <v>0.0498232936484432</v>
      </c>
      <c r="H26" s="34">
        <f t="shared" si="1"/>
        <v>0.2998989838968447</v>
      </c>
    </row>
    <row r="27" spans="1:8" ht="18.75" hidden="1">
      <c r="A27" s="167"/>
      <c r="B27" s="168" t="s">
        <v>92</v>
      </c>
      <c r="C27" s="171"/>
      <c r="D27" s="62">
        <f>D4</f>
        <v>74832.20000000001</v>
      </c>
      <c r="E27" s="62">
        <f>E4</f>
        <v>13585</v>
      </c>
      <c r="F27" s="62">
        <f>F4</f>
        <v>4381.7</v>
      </c>
      <c r="G27" s="34">
        <f t="shared" si="0"/>
        <v>0.058553670746015744</v>
      </c>
      <c r="H27" s="34">
        <f>F27/E27</f>
        <v>0.3225395656974604</v>
      </c>
    </row>
    <row r="28" spans="1:8" ht="12.75">
      <c r="A28" s="208"/>
      <c r="B28" s="211"/>
      <c r="C28" s="211"/>
      <c r="D28" s="211"/>
      <c r="E28" s="211"/>
      <c r="F28" s="211"/>
      <c r="G28" s="211"/>
      <c r="H28" s="212"/>
    </row>
    <row r="29" spans="1:8" ht="15" customHeight="1">
      <c r="A29" s="213" t="s">
        <v>132</v>
      </c>
      <c r="B29" s="214" t="s">
        <v>24</v>
      </c>
      <c r="C29" s="206" t="s">
        <v>134</v>
      </c>
      <c r="D29" s="193" t="s">
        <v>3</v>
      </c>
      <c r="E29" s="195" t="s">
        <v>538</v>
      </c>
      <c r="F29" s="193" t="s">
        <v>4</v>
      </c>
      <c r="G29" s="195" t="s">
        <v>253</v>
      </c>
      <c r="H29" s="195" t="s">
        <v>539</v>
      </c>
    </row>
    <row r="30" spans="1:8" ht="45" customHeight="1">
      <c r="A30" s="213"/>
      <c r="B30" s="214"/>
      <c r="C30" s="207"/>
      <c r="D30" s="193"/>
      <c r="E30" s="196"/>
      <c r="F30" s="193"/>
      <c r="G30" s="196"/>
      <c r="H30" s="196"/>
    </row>
    <row r="31" spans="1:8" ht="31.5">
      <c r="A31" s="63" t="s">
        <v>56</v>
      </c>
      <c r="B31" s="172" t="s">
        <v>25</v>
      </c>
      <c r="C31" s="63"/>
      <c r="D31" s="61">
        <f>D32+D37+D38+D35+D34</f>
        <v>955</v>
      </c>
      <c r="E31" s="61">
        <f>E32+E37+E38+E35+E34</f>
        <v>265.5</v>
      </c>
      <c r="F31" s="61">
        <f>F32+F37+F38+F35+F34</f>
        <v>106.4</v>
      </c>
      <c r="G31" s="34">
        <f>F31/D31</f>
        <v>0.11141361256544503</v>
      </c>
      <c r="H31" s="34">
        <f>F31/E31</f>
        <v>0.40075329566854995</v>
      </c>
    </row>
    <row r="32" spans="1:8" ht="75" customHeight="1" hidden="1">
      <c r="A32" s="171" t="s">
        <v>58</v>
      </c>
      <c r="B32" s="168" t="s">
        <v>248</v>
      </c>
      <c r="C32" s="63"/>
      <c r="D32" s="62">
        <f>D33</f>
        <v>0</v>
      </c>
      <c r="E32" s="62">
        <f>E33</f>
        <v>0</v>
      </c>
      <c r="F32" s="62">
        <f>F33</f>
        <v>0</v>
      </c>
      <c r="G32" s="34" t="e">
        <f aca="true" t="shared" si="2" ref="G32:G95">F32/D32</f>
        <v>#DIV/0!</v>
      </c>
      <c r="H32" s="34" t="e">
        <f aca="true" t="shared" si="3" ref="H32:H95">F32/E32</f>
        <v>#DIV/0!</v>
      </c>
    </row>
    <row r="33" spans="1:8" ht="55.5" customHeight="1" hidden="1">
      <c r="A33" s="64"/>
      <c r="B33" s="65" t="s">
        <v>165</v>
      </c>
      <c r="C33" s="64" t="s">
        <v>58</v>
      </c>
      <c r="D33" s="66">
        <v>0</v>
      </c>
      <c r="E33" s="66">
        <v>0</v>
      </c>
      <c r="F33" s="66">
        <v>0</v>
      </c>
      <c r="G33" s="34" t="e">
        <f t="shared" si="2"/>
        <v>#DIV/0!</v>
      </c>
      <c r="H33" s="34" t="e">
        <f t="shared" si="3"/>
        <v>#DIV/0!</v>
      </c>
    </row>
    <row r="34" spans="1:8" ht="91.5" customHeight="1" hidden="1">
      <c r="A34" s="64" t="s">
        <v>59</v>
      </c>
      <c r="B34" s="65" t="s">
        <v>135</v>
      </c>
      <c r="C34" s="64"/>
      <c r="D34" s="66">
        <v>0</v>
      </c>
      <c r="E34" s="66">
        <v>0</v>
      </c>
      <c r="F34" s="66">
        <v>0</v>
      </c>
      <c r="G34" s="34" t="e">
        <f t="shared" si="2"/>
        <v>#DIV/0!</v>
      </c>
      <c r="H34" s="34" t="e">
        <f t="shared" si="3"/>
        <v>#DIV/0!</v>
      </c>
    </row>
    <row r="35" spans="1:8" ht="39.75" customHeight="1" hidden="1">
      <c r="A35" s="64" t="s">
        <v>156</v>
      </c>
      <c r="B35" s="65" t="s">
        <v>252</v>
      </c>
      <c r="C35" s="64" t="s">
        <v>156</v>
      </c>
      <c r="D35" s="66">
        <f>D36</f>
        <v>0</v>
      </c>
      <c r="E35" s="66">
        <f>E36</f>
        <v>0</v>
      </c>
      <c r="F35" s="66">
        <f>F36</f>
        <v>0</v>
      </c>
      <c r="G35" s="34" t="e">
        <f t="shared" si="2"/>
        <v>#DIV/0!</v>
      </c>
      <c r="H35" s="34" t="e">
        <f t="shared" si="3"/>
        <v>#DIV/0!</v>
      </c>
    </row>
    <row r="36" spans="1:8" ht="40.5" customHeight="1" hidden="1">
      <c r="A36" s="64"/>
      <c r="B36" s="65" t="s">
        <v>275</v>
      </c>
      <c r="C36" s="64" t="s">
        <v>274</v>
      </c>
      <c r="D36" s="66">
        <v>0</v>
      </c>
      <c r="E36" s="66">
        <v>0</v>
      </c>
      <c r="F36" s="66">
        <v>0</v>
      </c>
      <c r="G36" s="34" t="e">
        <f t="shared" si="2"/>
        <v>#DIV/0!</v>
      </c>
      <c r="H36" s="34" t="e">
        <f t="shared" si="3"/>
        <v>#DIV/0!</v>
      </c>
    </row>
    <row r="37" spans="1:8" ht="33.75" customHeight="1">
      <c r="A37" s="171" t="s">
        <v>61</v>
      </c>
      <c r="B37" s="168" t="s">
        <v>150</v>
      </c>
      <c r="C37" s="171" t="s">
        <v>61</v>
      </c>
      <c r="D37" s="62">
        <v>100</v>
      </c>
      <c r="E37" s="62">
        <v>0</v>
      </c>
      <c r="F37" s="62">
        <v>0</v>
      </c>
      <c r="G37" s="34">
        <f t="shared" si="2"/>
        <v>0</v>
      </c>
      <c r="H37" s="34">
        <v>0</v>
      </c>
    </row>
    <row r="38" spans="1:9" ht="37.5" customHeight="1">
      <c r="A38" s="171" t="s">
        <v>109</v>
      </c>
      <c r="B38" s="168" t="s">
        <v>98</v>
      </c>
      <c r="C38" s="171"/>
      <c r="D38" s="62">
        <f>D39+D41+D42+D45+D40+D44+D43</f>
        <v>855</v>
      </c>
      <c r="E38" s="62">
        <f>E39+E41+E42+E45+E40+E44+E43</f>
        <v>265.5</v>
      </c>
      <c r="F38" s="62">
        <f>F39+F41+F42+F45+F40+F44+F43</f>
        <v>106.4</v>
      </c>
      <c r="G38" s="34">
        <f t="shared" si="2"/>
        <v>0.12444444444444445</v>
      </c>
      <c r="H38" s="34">
        <f t="shared" si="3"/>
        <v>0.40075329566854995</v>
      </c>
      <c r="I38" s="25"/>
    </row>
    <row r="39" spans="1:9" s="8" customFormat="1" ht="55.5" customHeight="1" hidden="1">
      <c r="A39" s="64"/>
      <c r="B39" s="65" t="s">
        <v>341</v>
      </c>
      <c r="C39" s="64" t="s">
        <v>319</v>
      </c>
      <c r="D39" s="66">
        <v>0</v>
      </c>
      <c r="E39" s="66">
        <v>0</v>
      </c>
      <c r="F39" s="66">
        <v>0</v>
      </c>
      <c r="G39" s="34" t="e">
        <f t="shared" si="2"/>
        <v>#DIV/0!</v>
      </c>
      <c r="H39" s="34" t="e">
        <f t="shared" si="3"/>
        <v>#DIV/0!</v>
      </c>
      <c r="I39" s="26"/>
    </row>
    <row r="40" spans="1:9" s="8" customFormat="1" ht="39.75" customHeight="1" hidden="1">
      <c r="A40" s="64"/>
      <c r="B40" s="65" t="s">
        <v>245</v>
      </c>
      <c r="C40" s="64" t="s">
        <v>244</v>
      </c>
      <c r="D40" s="66">
        <v>0</v>
      </c>
      <c r="E40" s="66">
        <v>0</v>
      </c>
      <c r="F40" s="66">
        <v>0</v>
      </c>
      <c r="G40" s="34" t="e">
        <f t="shared" si="2"/>
        <v>#DIV/0!</v>
      </c>
      <c r="H40" s="34" t="e">
        <f t="shared" si="3"/>
        <v>#DIV/0!</v>
      </c>
      <c r="I40" s="26"/>
    </row>
    <row r="41" spans="1:9" s="8" customFormat="1" ht="51.75" customHeight="1">
      <c r="A41" s="64"/>
      <c r="B41" s="65" t="s">
        <v>239</v>
      </c>
      <c r="C41" s="64" t="s">
        <v>226</v>
      </c>
      <c r="D41" s="66">
        <v>525</v>
      </c>
      <c r="E41" s="66">
        <v>169.1</v>
      </c>
      <c r="F41" s="66">
        <v>98.4</v>
      </c>
      <c r="G41" s="34">
        <f t="shared" si="2"/>
        <v>0.18742857142857144</v>
      </c>
      <c r="H41" s="34">
        <f t="shared" si="3"/>
        <v>0.5819041986989947</v>
      </c>
      <c r="I41" s="26"/>
    </row>
    <row r="42" spans="1:9" s="8" customFormat="1" ht="31.5" customHeight="1">
      <c r="A42" s="64"/>
      <c r="B42" s="65" t="s">
        <v>160</v>
      </c>
      <c r="C42" s="64" t="s">
        <v>511</v>
      </c>
      <c r="D42" s="66">
        <v>40</v>
      </c>
      <c r="E42" s="66">
        <v>7</v>
      </c>
      <c r="F42" s="66">
        <v>0</v>
      </c>
      <c r="G42" s="34">
        <f t="shared" si="2"/>
        <v>0</v>
      </c>
      <c r="H42" s="34">
        <f t="shared" si="3"/>
        <v>0</v>
      </c>
      <c r="I42" s="26"/>
    </row>
    <row r="43" spans="1:9" s="8" customFormat="1" ht="54.75" customHeight="1" hidden="1">
      <c r="A43" s="64"/>
      <c r="B43" s="65" t="s">
        <v>524</v>
      </c>
      <c r="C43" s="64" t="s">
        <v>525</v>
      </c>
      <c r="D43" s="66">
        <v>0</v>
      </c>
      <c r="E43" s="66">
        <v>0</v>
      </c>
      <c r="F43" s="66">
        <v>0</v>
      </c>
      <c r="G43" s="34" t="e">
        <f t="shared" si="2"/>
        <v>#DIV/0!</v>
      </c>
      <c r="H43" s="34" t="e">
        <f t="shared" si="3"/>
        <v>#DIV/0!</v>
      </c>
      <c r="I43" s="26"/>
    </row>
    <row r="44" spans="1:9" s="8" customFormat="1" ht="53.25" customHeight="1">
      <c r="A44" s="64"/>
      <c r="B44" s="65" t="s">
        <v>159</v>
      </c>
      <c r="C44" s="64" t="s">
        <v>199</v>
      </c>
      <c r="D44" s="66">
        <v>50</v>
      </c>
      <c r="E44" s="66">
        <v>35</v>
      </c>
      <c r="F44" s="66">
        <v>8</v>
      </c>
      <c r="G44" s="34">
        <f t="shared" si="2"/>
        <v>0.16</v>
      </c>
      <c r="H44" s="34">
        <f t="shared" si="3"/>
        <v>0.22857142857142856</v>
      </c>
      <c r="I44" s="26"/>
    </row>
    <row r="45" spans="1:9" s="8" customFormat="1" ht="31.5">
      <c r="A45" s="64"/>
      <c r="B45" s="65" t="s">
        <v>173</v>
      </c>
      <c r="C45" s="64" t="s">
        <v>193</v>
      </c>
      <c r="D45" s="66">
        <v>240</v>
      </c>
      <c r="E45" s="66">
        <v>54.4</v>
      </c>
      <c r="F45" s="66">
        <v>0</v>
      </c>
      <c r="G45" s="34">
        <f t="shared" si="2"/>
        <v>0</v>
      </c>
      <c r="H45" s="34">
        <f t="shared" si="3"/>
        <v>0</v>
      </c>
      <c r="I45" s="26"/>
    </row>
    <row r="46" spans="1:8" ht="37.5" customHeight="1">
      <c r="A46" s="81" t="s">
        <v>62</v>
      </c>
      <c r="B46" s="170" t="s">
        <v>30</v>
      </c>
      <c r="C46" s="81"/>
      <c r="D46" s="61">
        <f>D52+D47</f>
        <v>710</v>
      </c>
      <c r="E46" s="61">
        <f>E52+E47</f>
        <v>96.3</v>
      </c>
      <c r="F46" s="61">
        <f>F52+F47</f>
        <v>38</v>
      </c>
      <c r="G46" s="34">
        <f t="shared" si="2"/>
        <v>0.05352112676056338</v>
      </c>
      <c r="H46" s="34">
        <f t="shared" si="3"/>
        <v>0.39460020768431986</v>
      </c>
    </row>
    <row r="47" spans="1:8" ht="37.5" customHeight="1">
      <c r="A47" s="169" t="s">
        <v>95</v>
      </c>
      <c r="B47" s="82" t="s">
        <v>90</v>
      </c>
      <c r="C47" s="81"/>
      <c r="D47" s="62">
        <f>D48+D49+D50+D51</f>
        <v>100</v>
      </c>
      <c r="E47" s="62">
        <f>E48+E49+E50+E51</f>
        <v>0</v>
      </c>
      <c r="F47" s="62">
        <f>F48+F49+F50+F51</f>
        <v>0</v>
      </c>
      <c r="G47" s="34">
        <f t="shared" si="2"/>
        <v>0</v>
      </c>
      <c r="H47" s="34">
        <v>0</v>
      </c>
    </row>
    <row r="48" spans="1:8" ht="37.5" customHeight="1">
      <c r="A48" s="81"/>
      <c r="B48" s="82" t="s">
        <v>518</v>
      </c>
      <c r="C48" s="90" t="s">
        <v>514</v>
      </c>
      <c r="D48" s="62">
        <v>95</v>
      </c>
      <c r="E48" s="62">
        <v>0</v>
      </c>
      <c r="F48" s="62">
        <v>0</v>
      </c>
      <c r="G48" s="34">
        <f t="shared" si="2"/>
        <v>0</v>
      </c>
      <c r="H48" s="34">
        <v>0</v>
      </c>
    </row>
    <row r="49" spans="1:8" ht="37.5" customHeight="1" hidden="1">
      <c r="A49" s="81"/>
      <c r="B49" s="82" t="s">
        <v>519</v>
      </c>
      <c r="C49" s="90" t="s">
        <v>515</v>
      </c>
      <c r="D49" s="62">
        <v>0</v>
      </c>
      <c r="E49" s="62">
        <v>0</v>
      </c>
      <c r="F49" s="62">
        <v>0</v>
      </c>
      <c r="G49" s="34" t="e">
        <f t="shared" si="2"/>
        <v>#DIV/0!</v>
      </c>
      <c r="H49" s="34" t="e">
        <f t="shared" si="3"/>
        <v>#DIV/0!</v>
      </c>
    </row>
    <row r="50" spans="1:8" ht="37.5" customHeight="1">
      <c r="A50" s="81"/>
      <c r="B50" s="82" t="s">
        <v>520</v>
      </c>
      <c r="C50" s="90" t="s">
        <v>516</v>
      </c>
      <c r="D50" s="62">
        <v>5</v>
      </c>
      <c r="E50" s="62">
        <v>0</v>
      </c>
      <c r="F50" s="62">
        <v>0</v>
      </c>
      <c r="G50" s="34">
        <f t="shared" si="2"/>
        <v>0</v>
      </c>
      <c r="H50" s="34">
        <v>0</v>
      </c>
    </row>
    <row r="51" spans="1:8" ht="37.5" customHeight="1" hidden="1">
      <c r="A51" s="81"/>
      <c r="B51" s="82" t="s">
        <v>521</v>
      </c>
      <c r="C51" s="90" t="s">
        <v>517</v>
      </c>
      <c r="D51" s="62">
        <v>0</v>
      </c>
      <c r="E51" s="62">
        <v>0</v>
      </c>
      <c r="F51" s="62">
        <v>0</v>
      </c>
      <c r="G51" s="34" t="e">
        <f t="shared" si="2"/>
        <v>#DIV/0!</v>
      </c>
      <c r="H51" s="34" t="e">
        <f t="shared" si="3"/>
        <v>#DIV/0!</v>
      </c>
    </row>
    <row r="52" spans="1:8" ht="57.75" customHeight="1">
      <c r="A52" s="171" t="s">
        <v>131</v>
      </c>
      <c r="B52" s="168" t="s">
        <v>151</v>
      </c>
      <c r="C52" s="171"/>
      <c r="D52" s="62">
        <f>D53+D58</f>
        <v>610</v>
      </c>
      <c r="E52" s="62">
        <f>E53+E58</f>
        <v>96.3</v>
      </c>
      <c r="F52" s="62">
        <f>F53+F58</f>
        <v>38</v>
      </c>
      <c r="G52" s="34">
        <f t="shared" si="2"/>
        <v>0.06229508196721312</v>
      </c>
      <c r="H52" s="34">
        <f t="shared" si="3"/>
        <v>0.39460020768431986</v>
      </c>
    </row>
    <row r="53" spans="1:8" ht="100.5" customHeight="1">
      <c r="A53" s="171"/>
      <c r="B53" s="168" t="s">
        <v>257</v>
      </c>
      <c r="C53" s="171" t="s">
        <v>256</v>
      </c>
      <c r="D53" s="62">
        <f>D54+D55+D56+D57</f>
        <v>610</v>
      </c>
      <c r="E53" s="62">
        <f>E54+E55+E56+E57</f>
        <v>96.3</v>
      </c>
      <c r="F53" s="62">
        <f>F54+F55+F56+F57</f>
        <v>38</v>
      </c>
      <c r="G53" s="34">
        <f t="shared" si="2"/>
        <v>0.06229508196721312</v>
      </c>
      <c r="H53" s="34">
        <f t="shared" si="3"/>
        <v>0.39460020768431986</v>
      </c>
    </row>
    <row r="54" spans="1:9" s="8" customFormat="1" ht="36" customHeight="1">
      <c r="A54" s="64"/>
      <c r="B54" s="65" t="s">
        <v>227</v>
      </c>
      <c r="C54" s="64" t="s">
        <v>228</v>
      </c>
      <c r="D54" s="66">
        <v>50</v>
      </c>
      <c r="E54" s="66">
        <v>0</v>
      </c>
      <c r="F54" s="66">
        <v>0</v>
      </c>
      <c r="G54" s="34">
        <f t="shared" si="2"/>
        <v>0</v>
      </c>
      <c r="H54" s="34">
        <v>0</v>
      </c>
      <c r="I54" s="27"/>
    </row>
    <row r="55" spans="1:9" s="8" customFormat="1" ht="66.75" customHeight="1">
      <c r="A55" s="64"/>
      <c r="B55" s="65" t="s">
        <v>229</v>
      </c>
      <c r="C55" s="64" t="s">
        <v>230</v>
      </c>
      <c r="D55" s="66">
        <v>550</v>
      </c>
      <c r="E55" s="66">
        <v>96.3</v>
      </c>
      <c r="F55" s="66">
        <v>38</v>
      </c>
      <c r="G55" s="34">
        <f t="shared" si="2"/>
        <v>0.06909090909090909</v>
      </c>
      <c r="H55" s="34">
        <f t="shared" si="3"/>
        <v>0.39460020768431986</v>
      </c>
      <c r="I55" s="27"/>
    </row>
    <row r="56" spans="1:9" s="8" customFormat="1" ht="66.75" customHeight="1" hidden="1">
      <c r="A56" s="64"/>
      <c r="B56" s="65" t="s">
        <v>232</v>
      </c>
      <c r="C56" s="64" t="s">
        <v>231</v>
      </c>
      <c r="D56" s="66">
        <v>0</v>
      </c>
      <c r="E56" s="66">
        <v>0</v>
      </c>
      <c r="F56" s="66">
        <v>0</v>
      </c>
      <c r="G56" s="34" t="e">
        <f t="shared" si="2"/>
        <v>#DIV/0!</v>
      </c>
      <c r="H56" s="34" t="e">
        <f t="shared" si="3"/>
        <v>#DIV/0!</v>
      </c>
      <c r="I56" s="27"/>
    </row>
    <row r="57" spans="1:9" s="8" customFormat="1" ht="51.75" customHeight="1">
      <c r="A57" s="64"/>
      <c r="B57" s="65" t="s">
        <v>233</v>
      </c>
      <c r="C57" s="64" t="s">
        <v>234</v>
      </c>
      <c r="D57" s="66">
        <v>10</v>
      </c>
      <c r="E57" s="66">
        <v>0</v>
      </c>
      <c r="F57" s="66">
        <v>0</v>
      </c>
      <c r="G57" s="34">
        <f t="shared" si="2"/>
        <v>0</v>
      </c>
      <c r="H57" s="34">
        <v>0</v>
      </c>
      <c r="I57" s="27"/>
    </row>
    <row r="58" spans="1:9" s="8" customFormat="1" ht="41.25" customHeight="1" hidden="1">
      <c r="A58" s="64"/>
      <c r="B58" s="65" t="s">
        <v>291</v>
      </c>
      <c r="C58" s="64" t="s">
        <v>290</v>
      </c>
      <c r="D58" s="66">
        <v>0</v>
      </c>
      <c r="E58" s="66">
        <v>0</v>
      </c>
      <c r="F58" s="66">
        <v>0</v>
      </c>
      <c r="G58" s="34" t="e">
        <f t="shared" si="2"/>
        <v>#DIV/0!</v>
      </c>
      <c r="H58" s="34" t="e">
        <f t="shared" si="3"/>
        <v>#DIV/0!</v>
      </c>
      <c r="I58" s="27"/>
    </row>
    <row r="59" spans="1:8" ht="34.5" customHeight="1">
      <c r="A59" s="63" t="s">
        <v>63</v>
      </c>
      <c r="B59" s="172" t="s">
        <v>31</v>
      </c>
      <c r="C59" s="63"/>
      <c r="D59" s="61">
        <f>D60+D62+D70</f>
        <v>8520</v>
      </c>
      <c r="E59" s="61">
        <f>E60+E62+E70</f>
        <v>1492.8999999999999</v>
      </c>
      <c r="F59" s="61">
        <f>F60+F62+F70</f>
        <v>0</v>
      </c>
      <c r="G59" s="34">
        <f t="shared" si="2"/>
        <v>0</v>
      </c>
      <c r="H59" s="34">
        <f t="shared" si="3"/>
        <v>0</v>
      </c>
    </row>
    <row r="60" spans="1:8" ht="34.5" customHeight="1" hidden="1">
      <c r="A60" s="63" t="s">
        <v>217</v>
      </c>
      <c r="B60" s="172" t="s">
        <v>241</v>
      </c>
      <c r="C60" s="63"/>
      <c r="D60" s="61">
        <f>D61</f>
        <v>0</v>
      </c>
      <c r="E60" s="61">
        <f>E61</f>
        <v>0</v>
      </c>
      <c r="F60" s="61">
        <f>F61</f>
        <v>0</v>
      </c>
      <c r="G60" s="34" t="e">
        <f t="shared" si="2"/>
        <v>#DIV/0!</v>
      </c>
      <c r="H60" s="34" t="e">
        <f t="shared" si="3"/>
        <v>#DIV/0!</v>
      </c>
    </row>
    <row r="61" spans="1:8" ht="75.75" customHeight="1" hidden="1">
      <c r="A61" s="63"/>
      <c r="B61" s="168" t="s">
        <v>343</v>
      </c>
      <c r="C61" s="171" t="s">
        <v>342</v>
      </c>
      <c r="D61" s="62">
        <v>0</v>
      </c>
      <c r="E61" s="62">
        <v>0</v>
      </c>
      <c r="F61" s="62">
        <v>0</v>
      </c>
      <c r="G61" s="34" t="e">
        <f t="shared" si="2"/>
        <v>#DIV/0!</v>
      </c>
      <c r="H61" s="34" t="e">
        <f t="shared" si="3"/>
        <v>#DIV/0!</v>
      </c>
    </row>
    <row r="62" spans="1:8" ht="39.75" customHeight="1">
      <c r="A62" s="63" t="s">
        <v>100</v>
      </c>
      <c r="B62" s="172" t="s">
        <v>152</v>
      </c>
      <c r="C62" s="63"/>
      <c r="D62" s="61">
        <f>D63+D68</f>
        <v>8270</v>
      </c>
      <c r="E62" s="61">
        <f>E63+E68</f>
        <v>1449.1</v>
      </c>
      <c r="F62" s="61">
        <f>F63+F68</f>
        <v>0</v>
      </c>
      <c r="G62" s="34">
        <f t="shared" si="2"/>
        <v>0</v>
      </c>
      <c r="H62" s="34">
        <f t="shared" si="3"/>
        <v>0</v>
      </c>
    </row>
    <row r="63" spans="1:8" ht="73.5" customHeight="1">
      <c r="A63" s="63"/>
      <c r="B63" s="168" t="s">
        <v>194</v>
      </c>
      <c r="C63" s="171" t="s">
        <v>276</v>
      </c>
      <c r="D63" s="62">
        <f>D64+D65+D66+D67</f>
        <v>7670</v>
      </c>
      <c r="E63" s="62">
        <f>E64+E65+E66+E67</f>
        <v>1344.1</v>
      </c>
      <c r="F63" s="62">
        <f>F64+F65+F66+F67</f>
        <v>0</v>
      </c>
      <c r="G63" s="34">
        <f t="shared" si="2"/>
        <v>0</v>
      </c>
      <c r="H63" s="34">
        <f t="shared" si="3"/>
        <v>0</v>
      </c>
    </row>
    <row r="64" spans="1:8" ht="85.5" customHeight="1">
      <c r="A64" s="171"/>
      <c r="B64" s="65" t="s">
        <v>345</v>
      </c>
      <c r="C64" s="64" t="s">
        <v>344</v>
      </c>
      <c r="D64" s="66">
        <v>4997.5</v>
      </c>
      <c r="E64" s="66">
        <v>874.6</v>
      </c>
      <c r="F64" s="66">
        <v>0</v>
      </c>
      <c r="G64" s="34">
        <f t="shared" si="2"/>
        <v>0</v>
      </c>
      <c r="H64" s="34">
        <f t="shared" si="3"/>
        <v>0</v>
      </c>
    </row>
    <row r="65" spans="1:8" ht="40.5" customHeight="1">
      <c r="A65" s="63"/>
      <c r="B65" s="65" t="s">
        <v>332</v>
      </c>
      <c r="C65" s="64" t="s">
        <v>331</v>
      </c>
      <c r="D65" s="66">
        <v>2372.5</v>
      </c>
      <c r="E65" s="66">
        <v>415.2</v>
      </c>
      <c r="F65" s="66">
        <v>0</v>
      </c>
      <c r="G65" s="34">
        <f t="shared" si="2"/>
        <v>0</v>
      </c>
      <c r="H65" s="34">
        <f t="shared" si="3"/>
        <v>0</v>
      </c>
    </row>
    <row r="66" spans="1:8" ht="51.75" customHeight="1">
      <c r="A66" s="63"/>
      <c r="B66" s="65" t="s">
        <v>336</v>
      </c>
      <c r="C66" s="64" t="s">
        <v>335</v>
      </c>
      <c r="D66" s="66">
        <v>290</v>
      </c>
      <c r="E66" s="66">
        <v>50.8</v>
      </c>
      <c r="F66" s="66">
        <v>0</v>
      </c>
      <c r="G66" s="34">
        <f t="shared" si="2"/>
        <v>0</v>
      </c>
      <c r="H66" s="34">
        <f t="shared" si="3"/>
        <v>0</v>
      </c>
    </row>
    <row r="67" spans="1:8" ht="29.25" customHeight="1">
      <c r="A67" s="63"/>
      <c r="B67" s="65" t="s">
        <v>411</v>
      </c>
      <c r="C67" s="64" t="s">
        <v>410</v>
      </c>
      <c r="D67" s="66">
        <v>10</v>
      </c>
      <c r="E67" s="66">
        <v>3.5</v>
      </c>
      <c r="F67" s="66">
        <v>0</v>
      </c>
      <c r="G67" s="34">
        <f t="shared" si="2"/>
        <v>0</v>
      </c>
      <c r="H67" s="34">
        <f t="shared" si="3"/>
        <v>0</v>
      </c>
    </row>
    <row r="68" spans="1:8" ht="54.75" customHeight="1" hidden="1">
      <c r="A68" s="63"/>
      <c r="B68" s="65" t="s">
        <v>615</v>
      </c>
      <c r="C68" s="64" t="s">
        <v>431</v>
      </c>
      <c r="D68" s="66">
        <f>D69</f>
        <v>600</v>
      </c>
      <c r="E68" s="66">
        <f>E69</f>
        <v>105</v>
      </c>
      <c r="F68" s="66">
        <f>F69</f>
        <v>0</v>
      </c>
      <c r="G68" s="34">
        <f t="shared" si="2"/>
        <v>0</v>
      </c>
      <c r="H68" s="34">
        <f t="shared" si="3"/>
        <v>0</v>
      </c>
    </row>
    <row r="69" spans="1:8" ht="39.75" customHeight="1">
      <c r="A69" s="63"/>
      <c r="B69" s="65" t="s">
        <v>433</v>
      </c>
      <c r="C69" s="64" t="s">
        <v>432</v>
      </c>
      <c r="D69" s="66">
        <v>600</v>
      </c>
      <c r="E69" s="66">
        <v>105</v>
      </c>
      <c r="F69" s="66">
        <v>0</v>
      </c>
      <c r="G69" s="34">
        <f t="shared" si="2"/>
        <v>0</v>
      </c>
      <c r="H69" s="34">
        <f t="shared" si="3"/>
        <v>0</v>
      </c>
    </row>
    <row r="70" spans="1:8" ht="45.75" customHeight="1">
      <c r="A70" s="63" t="s">
        <v>64</v>
      </c>
      <c r="B70" s="168" t="s">
        <v>158</v>
      </c>
      <c r="C70" s="64"/>
      <c r="D70" s="91">
        <f>D71</f>
        <v>250</v>
      </c>
      <c r="E70" s="91">
        <f>E71</f>
        <v>43.8</v>
      </c>
      <c r="F70" s="91">
        <f>F71</f>
        <v>0</v>
      </c>
      <c r="G70" s="34">
        <f t="shared" si="2"/>
        <v>0</v>
      </c>
      <c r="H70" s="34">
        <f t="shared" si="3"/>
        <v>0</v>
      </c>
    </row>
    <row r="71" spans="1:8" ht="37.5" customHeight="1">
      <c r="A71" s="63"/>
      <c r="B71" s="65" t="s">
        <v>104</v>
      </c>
      <c r="C71" s="64" t="s">
        <v>203</v>
      </c>
      <c r="D71" s="66">
        <v>250</v>
      </c>
      <c r="E71" s="66">
        <v>43.8</v>
      </c>
      <c r="F71" s="66">
        <v>0</v>
      </c>
      <c r="G71" s="34">
        <f t="shared" si="2"/>
        <v>0</v>
      </c>
      <c r="H71" s="34">
        <f t="shared" si="3"/>
        <v>0</v>
      </c>
    </row>
    <row r="72" spans="1:8" ht="64.5" customHeight="1" hidden="1">
      <c r="A72" s="63"/>
      <c r="B72" s="65" t="s">
        <v>445</v>
      </c>
      <c r="C72" s="64" t="s">
        <v>444</v>
      </c>
      <c r="D72" s="66">
        <v>0</v>
      </c>
      <c r="E72" s="66">
        <v>0</v>
      </c>
      <c r="F72" s="66">
        <v>0</v>
      </c>
      <c r="G72" s="34" t="e">
        <f t="shared" si="2"/>
        <v>#DIV/0!</v>
      </c>
      <c r="H72" s="34" t="e">
        <f t="shared" si="3"/>
        <v>#DIV/0!</v>
      </c>
    </row>
    <row r="73" spans="1:8" ht="30.75" customHeight="1">
      <c r="A73" s="63" t="s">
        <v>65</v>
      </c>
      <c r="B73" s="172" t="s">
        <v>32</v>
      </c>
      <c r="C73" s="63"/>
      <c r="D73" s="61">
        <f>D74+D79+D83</f>
        <v>44497</v>
      </c>
      <c r="E73" s="61">
        <f>E74+E79+E83</f>
        <v>7566.700000000001</v>
      </c>
      <c r="F73" s="61">
        <f>F74+F79+F83</f>
        <v>2416.3</v>
      </c>
      <c r="G73" s="34">
        <f t="shared" si="2"/>
        <v>0.05430253724970223</v>
      </c>
      <c r="H73" s="34">
        <f t="shared" si="3"/>
        <v>0.3193333950070704</v>
      </c>
    </row>
    <row r="74" spans="1:8" ht="21.75" customHeight="1">
      <c r="A74" s="63" t="s">
        <v>66</v>
      </c>
      <c r="B74" s="172" t="s">
        <v>33</v>
      </c>
      <c r="C74" s="63"/>
      <c r="D74" s="62">
        <f>D77+D76+D75+D78</f>
        <v>1180</v>
      </c>
      <c r="E74" s="62">
        <f>E77+E76+E75+E78</f>
        <v>206.5</v>
      </c>
      <c r="F74" s="62">
        <f>F77+F76+F75+F78</f>
        <v>60</v>
      </c>
      <c r="G74" s="34">
        <f t="shared" si="2"/>
        <v>0.05084745762711865</v>
      </c>
      <c r="H74" s="34">
        <f t="shared" si="3"/>
        <v>0.29055690072639223</v>
      </c>
    </row>
    <row r="75" spans="1:8" ht="70.5" customHeight="1">
      <c r="A75" s="63"/>
      <c r="B75" s="65" t="s">
        <v>195</v>
      </c>
      <c r="C75" s="64" t="s">
        <v>196</v>
      </c>
      <c r="D75" s="66">
        <v>680</v>
      </c>
      <c r="E75" s="66">
        <v>119</v>
      </c>
      <c r="F75" s="66">
        <v>60</v>
      </c>
      <c r="G75" s="34">
        <f t="shared" si="2"/>
        <v>0.08823529411764706</v>
      </c>
      <c r="H75" s="34">
        <f t="shared" si="3"/>
        <v>0.5042016806722689</v>
      </c>
    </row>
    <row r="76" spans="1:8" ht="70.5" customHeight="1" hidden="1">
      <c r="A76" s="171"/>
      <c r="B76" s="65" t="s">
        <v>278</v>
      </c>
      <c r="C76" s="92" t="s">
        <v>277</v>
      </c>
      <c r="D76" s="66">
        <v>0</v>
      </c>
      <c r="E76" s="66">
        <v>0</v>
      </c>
      <c r="F76" s="66">
        <v>0</v>
      </c>
      <c r="G76" s="34" t="e">
        <f t="shared" si="2"/>
        <v>#DIV/0!</v>
      </c>
      <c r="H76" s="34" t="e">
        <f t="shared" si="3"/>
        <v>#DIV/0!</v>
      </c>
    </row>
    <row r="77" spans="1:8" ht="37.5" customHeight="1">
      <c r="A77" s="63"/>
      <c r="B77" s="65" t="s">
        <v>144</v>
      </c>
      <c r="C77" s="64" t="s">
        <v>197</v>
      </c>
      <c r="D77" s="66">
        <v>500</v>
      </c>
      <c r="E77" s="66">
        <v>87.5</v>
      </c>
      <c r="F77" s="66">
        <v>0</v>
      </c>
      <c r="G77" s="34">
        <f t="shared" si="2"/>
        <v>0</v>
      </c>
      <c r="H77" s="34">
        <f t="shared" si="3"/>
        <v>0</v>
      </c>
    </row>
    <row r="78" spans="1:8" ht="51" customHeight="1" hidden="1">
      <c r="A78" s="63"/>
      <c r="B78" s="65" t="s">
        <v>315</v>
      </c>
      <c r="C78" s="64" t="s">
        <v>314</v>
      </c>
      <c r="D78" s="66">
        <v>0</v>
      </c>
      <c r="E78" s="66"/>
      <c r="F78" s="66">
        <v>0</v>
      </c>
      <c r="G78" s="34" t="e">
        <f t="shared" si="2"/>
        <v>#DIV/0!</v>
      </c>
      <c r="H78" s="34" t="e">
        <f t="shared" si="3"/>
        <v>#DIV/0!</v>
      </c>
    </row>
    <row r="79" spans="1:8" ht="27" customHeight="1">
      <c r="A79" s="63" t="s">
        <v>67</v>
      </c>
      <c r="B79" s="168" t="s">
        <v>249</v>
      </c>
      <c r="C79" s="171"/>
      <c r="D79" s="62">
        <f>D80</f>
        <v>3250</v>
      </c>
      <c r="E79" s="62">
        <f>E80</f>
        <v>150</v>
      </c>
      <c r="F79" s="62">
        <f>F80</f>
        <v>0</v>
      </c>
      <c r="G79" s="34">
        <f t="shared" si="2"/>
        <v>0</v>
      </c>
      <c r="H79" s="34">
        <f t="shared" si="3"/>
        <v>0</v>
      </c>
    </row>
    <row r="80" spans="1:9" s="8" customFormat="1" ht="51" customHeight="1">
      <c r="A80" s="93"/>
      <c r="B80" s="65" t="s">
        <v>235</v>
      </c>
      <c r="C80" s="64" t="s">
        <v>220</v>
      </c>
      <c r="D80" s="66">
        <f>D81+D82</f>
        <v>3250</v>
      </c>
      <c r="E80" s="66">
        <f>E81+E82</f>
        <v>150</v>
      </c>
      <c r="F80" s="66">
        <f>F81+F82</f>
        <v>0</v>
      </c>
      <c r="G80" s="34">
        <f t="shared" si="2"/>
        <v>0</v>
      </c>
      <c r="H80" s="34">
        <f t="shared" si="3"/>
        <v>0</v>
      </c>
      <c r="I80" s="27"/>
    </row>
    <row r="81" spans="1:9" s="8" customFormat="1" ht="27" customHeight="1">
      <c r="A81" s="93"/>
      <c r="B81" s="65" t="s">
        <v>573</v>
      </c>
      <c r="C81" s="179" t="s">
        <v>571</v>
      </c>
      <c r="D81" s="66">
        <v>500</v>
      </c>
      <c r="E81" s="66">
        <v>150</v>
      </c>
      <c r="F81" s="66">
        <v>0</v>
      </c>
      <c r="G81" s="34">
        <f t="shared" si="2"/>
        <v>0</v>
      </c>
      <c r="H81" s="34">
        <f t="shared" si="3"/>
        <v>0</v>
      </c>
      <c r="I81" s="27"/>
    </row>
    <row r="82" spans="1:9" s="8" customFormat="1" ht="71.25" customHeight="1">
      <c r="A82" s="93"/>
      <c r="B82" s="65" t="s">
        <v>574</v>
      </c>
      <c r="C82" s="179" t="s">
        <v>572</v>
      </c>
      <c r="D82" s="66">
        <v>2750</v>
      </c>
      <c r="E82" s="66">
        <v>0</v>
      </c>
      <c r="F82" s="66">
        <v>0</v>
      </c>
      <c r="G82" s="34">
        <f t="shared" si="2"/>
        <v>0</v>
      </c>
      <c r="H82" s="34">
        <v>0</v>
      </c>
      <c r="I82" s="27"/>
    </row>
    <row r="83" spans="1:9" s="8" customFormat="1" ht="28.5" customHeight="1">
      <c r="A83" s="93" t="s">
        <v>35</v>
      </c>
      <c r="B83" s="65" t="s">
        <v>36</v>
      </c>
      <c r="C83" s="64"/>
      <c r="D83" s="91">
        <f>D84+D104</f>
        <v>40067</v>
      </c>
      <c r="E83" s="91">
        <f>E84+E104</f>
        <v>7210.200000000001</v>
      </c>
      <c r="F83" s="91">
        <f>F84+F104</f>
        <v>2356.3</v>
      </c>
      <c r="G83" s="34">
        <f t="shared" si="2"/>
        <v>0.058808994933486416</v>
      </c>
      <c r="H83" s="34">
        <f t="shared" si="3"/>
        <v>0.32680092091758894</v>
      </c>
      <c r="I83" s="27"/>
    </row>
    <row r="84" spans="1:9" s="8" customFormat="1" ht="72" customHeight="1">
      <c r="A84" s="63"/>
      <c r="B84" s="172" t="s">
        <v>348</v>
      </c>
      <c r="C84" s="63" t="s">
        <v>368</v>
      </c>
      <c r="D84" s="61">
        <f>D85+D86+D87+D88+D89+D90+D91+D92+D93+D94+D95+D96+D97+D99+D98+D100+D101+D102+D103</f>
        <v>29975.2</v>
      </c>
      <c r="E84" s="61">
        <f>E85+E86+E87+E88+E89+E90+E91+E92+E93+E94+E95+E96+E97+E99+E98+E100+E101+E102+E103</f>
        <v>7210.200000000001</v>
      </c>
      <c r="F84" s="61">
        <f>F85+F86+F87+F88+F89+F90+F91+F92+F93+F94+F95+F96+F97+F99+F98+F100+F101+F102+F103</f>
        <v>2356.3</v>
      </c>
      <c r="G84" s="34">
        <f t="shared" si="2"/>
        <v>0.07860831620806534</v>
      </c>
      <c r="H84" s="34">
        <f t="shared" si="3"/>
        <v>0.32680092091758894</v>
      </c>
      <c r="I84" s="27"/>
    </row>
    <row r="85" spans="1:9" s="8" customFormat="1" ht="53.25" customHeight="1">
      <c r="A85" s="63"/>
      <c r="B85" s="65" t="s">
        <v>583</v>
      </c>
      <c r="C85" s="180" t="s">
        <v>575</v>
      </c>
      <c r="D85" s="66">
        <v>410</v>
      </c>
      <c r="E85" s="66">
        <v>0</v>
      </c>
      <c r="F85" s="66">
        <v>0</v>
      </c>
      <c r="G85" s="34">
        <f t="shared" si="2"/>
        <v>0</v>
      </c>
      <c r="H85" s="34">
        <v>0</v>
      </c>
      <c r="I85" s="27"/>
    </row>
    <row r="86" spans="1:9" s="8" customFormat="1" ht="33.75" customHeight="1">
      <c r="A86" s="63"/>
      <c r="B86" s="65" t="s">
        <v>584</v>
      </c>
      <c r="C86" s="180" t="s">
        <v>576</v>
      </c>
      <c r="D86" s="66">
        <v>600</v>
      </c>
      <c r="E86" s="66">
        <v>420</v>
      </c>
      <c r="F86" s="66">
        <v>0</v>
      </c>
      <c r="G86" s="34">
        <f t="shared" si="2"/>
        <v>0</v>
      </c>
      <c r="H86" s="34">
        <f t="shared" si="3"/>
        <v>0</v>
      </c>
      <c r="I86" s="27"/>
    </row>
    <row r="87" spans="1:9" s="8" customFormat="1" ht="36.75" customHeight="1">
      <c r="A87" s="63"/>
      <c r="B87" s="65" t="s">
        <v>350</v>
      </c>
      <c r="C87" s="180" t="s">
        <v>349</v>
      </c>
      <c r="D87" s="66">
        <v>400</v>
      </c>
      <c r="E87" s="66">
        <v>70</v>
      </c>
      <c r="F87" s="66">
        <v>0</v>
      </c>
      <c r="G87" s="34">
        <f t="shared" si="2"/>
        <v>0</v>
      </c>
      <c r="H87" s="34">
        <f t="shared" si="3"/>
        <v>0</v>
      </c>
      <c r="I87" s="27"/>
    </row>
    <row r="88" spans="1:9" s="8" customFormat="1" ht="27.75" customHeight="1">
      <c r="A88" s="63"/>
      <c r="B88" s="65" t="s">
        <v>352</v>
      </c>
      <c r="C88" s="180" t="s">
        <v>351</v>
      </c>
      <c r="D88" s="66">
        <v>900</v>
      </c>
      <c r="E88" s="66">
        <v>157.5</v>
      </c>
      <c r="F88" s="66">
        <v>0</v>
      </c>
      <c r="G88" s="34">
        <f t="shared" si="2"/>
        <v>0</v>
      </c>
      <c r="H88" s="34">
        <f t="shared" si="3"/>
        <v>0</v>
      </c>
      <c r="I88" s="27"/>
    </row>
    <row r="89" spans="1:9" s="8" customFormat="1" ht="40.5" customHeight="1">
      <c r="A89" s="63"/>
      <c r="B89" s="65" t="s">
        <v>372</v>
      </c>
      <c r="C89" s="180" t="s">
        <v>371</v>
      </c>
      <c r="D89" s="66">
        <v>270</v>
      </c>
      <c r="E89" s="66">
        <v>189</v>
      </c>
      <c r="F89" s="66">
        <v>99.8</v>
      </c>
      <c r="G89" s="34">
        <f t="shared" si="2"/>
        <v>0.36962962962962964</v>
      </c>
      <c r="H89" s="34">
        <f t="shared" si="3"/>
        <v>0.528042328042328</v>
      </c>
      <c r="I89" s="27"/>
    </row>
    <row r="90" spans="1:9" s="8" customFormat="1" ht="33.75" customHeight="1">
      <c r="A90" s="63"/>
      <c r="B90" s="65" t="s">
        <v>374</v>
      </c>
      <c r="C90" s="180" t="s">
        <v>373</v>
      </c>
      <c r="D90" s="66">
        <v>30</v>
      </c>
      <c r="E90" s="66">
        <v>0</v>
      </c>
      <c r="F90" s="66">
        <v>0</v>
      </c>
      <c r="G90" s="34">
        <f t="shared" si="2"/>
        <v>0</v>
      </c>
      <c r="H90" s="34">
        <v>0</v>
      </c>
      <c r="I90" s="27"/>
    </row>
    <row r="91" spans="1:9" s="8" customFormat="1" ht="37.5" customHeight="1">
      <c r="A91" s="63"/>
      <c r="B91" s="65" t="s">
        <v>356</v>
      </c>
      <c r="C91" s="180" t="s">
        <v>355</v>
      </c>
      <c r="D91" s="66">
        <v>16000</v>
      </c>
      <c r="E91" s="66">
        <v>2838.5</v>
      </c>
      <c r="F91" s="66">
        <v>1538.2</v>
      </c>
      <c r="G91" s="34">
        <f t="shared" si="2"/>
        <v>0.0961375</v>
      </c>
      <c r="H91" s="34">
        <f t="shared" si="3"/>
        <v>0.5419059362339264</v>
      </c>
      <c r="I91" s="27"/>
    </row>
    <row r="92" spans="1:9" s="8" customFormat="1" ht="52.5" customHeight="1">
      <c r="A92" s="63"/>
      <c r="B92" s="65" t="s">
        <v>358</v>
      </c>
      <c r="C92" s="180" t="s">
        <v>357</v>
      </c>
      <c r="D92" s="66">
        <v>1099.3</v>
      </c>
      <c r="E92" s="66">
        <v>192.3</v>
      </c>
      <c r="F92" s="66">
        <v>0</v>
      </c>
      <c r="G92" s="34">
        <f t="shared" si="2"/>
        <v>0</v>
      </c>
      <c r="H92" s="34">
        <f t="shared" si="3"/>
        <v>0</v>
      </c>
      <c r="I92" s="27"/>
    </row>
    <row r="93" spans="1:9" s="8" customFormat="1" ht="26.25" customHeight="1">
      <c r="A93" s="63"/>
      <c r="B93" s="65" t="s">
        <v>360</v>
      </c>
      <c r="C93" s="180" t="s">
        <v>359</v>
      </c>
      <c r="D93" s="66">
        <v>100</v>
      </c>
      <c r="E93" s="66">
        <v>17.5</v>
      </c>
      <c r="F93" s="66">
        <v>0</v>
      </c>
      <c r="G93" s="34">
        <f t="shared" si="2"/>
        <v>0</v>
      </c>
      <c r="H93" s="34">
        <f t="shared" si="3"/>
        <v>0</v>
      </c>
      <c r="I93" s="27"/>
    </row>
    <row r="94" spans="1:9" s="8" customFormat="1" ht="40.5" customHeight="1">
      <c r="A94" s="63"/>
      <c r="B94" s="65" t="s">
        <v>362</v>
      </c>
      <c r="C94" s="180" t="s">
        <v>361</v>
      </c>
      <c r="D94" s="66">
        <v>5500</v>
      </c>
      <c r="E94" s="66">
        <v>2206.3</v>
      </c>
      <c r="F94" s="66">
        <v>718.3</v>
      </c>
      <c r="G94" s="34">
        <f t="shared" si="2"/>
        <v>0.1306</v>
      </c>
      <c r="H94" s="34">
        <f t="shared" si="3"/>
        <v>0.32556769251688344</v>
      </c>
      <c r="I94" s="27"/>
    </row>
    <row r="95" spans="1:9" s="8" customFormat="1" ht="54" customHeight="1">
      <c r="A95" s="63"/>
      <c r="B95" s="65" t="s">
        <v>585</v>
      </c>
      <c r="C95" s="180" t="s">
        <v>363</v>
      </c>
      <c r="D95" s="66">
        <v>1600</v>
      </c>
      <c r="E95" s="66">
        <v>585.3</v>
      </c>
      <c r="F95" s="66">
        <v>0</v>
      </c>
      <c r="G95" s="34">
        <f t="shared" si="2"/>
        <v>0</v>
      </c>
      <c r="H95" s="34">
        <f t="shared" si="3"/>
        <v>0</v>
      </c>
      <c r="I95" s="27"/>
    </row>
    <row r="96" spans="1:9" s="8" customFormat="1" ht="40.5" customHeight="1">
      <c r="A96" s="63"/>
      <c r="B96" s="65" t="s">
        <v>365</v>
      </c>
      <c r="C96" s="180" t="s">
        <v>364</v>
      </c>
      <c r="D96" s="66">
        <v>15</v>
      </c>
      <c r="E96" s="66">
        <v>0</v>
      </c>
      <c r="F96" s="66">
        <v>0</v>
      </c>
      <c r="G96" s="34">
        <f aca="true" t="shared" si="4" ref="G96:G124">F96/D96</f>
        <v>0</v>
      </c>
      <c r="H96" s="34">
        <v>0</v>
      </c>
      <c r="I96" s="27"/>
    </row>
    <row r="97" spans="1:9" s="8" customFormat="1" ht="53.25" customHeight="1">
      <c r="A97" s="63"/>
      <c r="B97" s="65" t="s">
        <v>479</v>
      </c>
      <c r="C97" s="180" t="s">
        <v>478</v>
      </c>
      <c r="D97" s="66">
        <v>100</v>
      </c>
      <c r="E97" s="66">
        <v>0</v>
      </c>
      <c r="F97" s="66">
        <v>0</v>
      </c>
      <c r="G97" s="34">
        <f t="shared" si="4"/>
        <v>0</v>
      </c>
      <c r="H97" s="34">
        <v>0</v>
      </c>
      <c r="I97" s="27"/>
    </row>
    <row r="98" spans="1:9" s="8" customFormat="1" ht="37.5" customHeight="1">
      <c r="A98" s="63"/>
      <c r="B98" s="65" t="s">
        <v>586</v>
      </c>
      <c r="C98" s="180" t="s">
        <v>577</v>
      </c>
      <c r="D98" s="66">
        <v>1500</v>
      </c>
      <c r="E98" s="66">
        <v>0</v>
      </c>
      <c r="F98" s="66">
        <v>0</v>
      </c>
      <c r="G98" s="34">
        <f t="shared" si="4"/>
        <v>0</v>
      </c>
      <c r="H98" s="34">
        <v>0</v>
      </c>
      <c r="I98" s="27"/>
    </row>
    <row r="99" spans="1:9" s="8" customFormat="1" ht="31.5" customHeight="1">
      <c r="A99" s="63"/>
      <c r="B99" s="65" t="s">
        <v>587</v>
      </c>
      <c r="C99" s="180" t="s">
        <v>578</v>
      </c>
      <c r="D99" s="66">
        <v>600</v>
      </c>
      <c r="E99" s="66">
        <v>420</v>
      </c>
      <c r="F99" s="66">
        <v>0</v>
      </c>
      <c r="G99" s="34">
        <f t="shared" si="4"/>
        <v>0</v>
      </c>
      <c r="H99" s="34">
        <f aca="true" t="shared" si="5" ref="H99:H124">F99/E99</f>
        <v>0</v>
      </c>
      <c r="I99" s="27"/>
    </row>
    <row r="100" spans="1:9" s="8" customFormat="1" ht="33" customHeight="1">
      <c r="A100" s="63"/>
      <c r="B100" s="65" t="s">
        <v>588</v>
      </c>
      <c r="C100" s="180" t="s">
        <v>579</v>
      </c>
      <c r="D100" s="66">
        <v>100</v>
      </c>
      <c r="E100" s="66">
        <v>17.5</v>
      </c>
      <c r="F100" s="66">
        <v>0</v>
      </c>
      <c r="G100" s="34">
        <f t="shared" si="4"/>
        <v>0</v>
      </c>
      <c r="H100" s="34">
        <f t="shared" si="5"/>
        <v>0</v>
      </c>
      <c r="I100" s="27"/>
    </row>
    <row r="101" spans="1:9" s="8" customFormat="1" ht="55.5" customHeight="1">
      <c r="A101" s="63"/>
      <c r="B101" s="65" t="s">
        <v>589</v>
      </c>
      <c r="C101" s="180" t="s">
        <v>580</v>
      </c>
      <c r="D101" s="66">
        <v>200</v>
      </c>
      <c r="E101" s="66">
        <v>35</v>
      </c>
      <c r="F101" s="66">
        <v>0</v>
      </c>
      <c r="G101" s="34">
        <f t="shared" si="4"/>
        <v>0</v>
      </c>
      <c r="H101" s="34">
        <f t="shared" si="5"/>
        <v>0</v>
      </c>
      <c r="I101" s="27"/>
    </row>
    <row r="102" spans="1:9" s="8" customFormat="1" ht="72" customHeight="1">
      <c r="A102" s="63"/>
      <c r="B102" s="65" t="s">
        <v>590</v>
      </c>
      <c r="C102" s="180" t="s">
        <v>581</v>
      </c>
      <c r="D102" s="66">
        <v>450.9</v>
      </c>
      <c r="E102" s="66">
        <v>61.3</v>
      </c>
      <c r="F102" s="66">
        <v>0</v>
      </c>
      <c r="G102" s="34">
        <f t="shared" si="4"/>
        <v>0</v>
      </c>
      <c r="H102" s="34">
        <f t="shared" si="5"/>
        <v>0</v>
      </c>
      <c r="I102" s="27"/>
    </row>
    <row r="103" spans="1:9" s="8" customFormat="1" ht="39" customHeight="1">
      <c r="A103" s="63"/>
      <c r="B103" s="65" t="s">
        <v>591</v>
      </c>
      <c r="C103" s="181" t="s">
        <v>582</v>
      </c>
      <c r="D103" s="62">
        <v>100</v>
      </c>
      <c r="E103" s="62">
        <v>0</v>
      </c>
      <c r="F103" s="62">
        <v>0</v>
      </c>
      <c r="G103" s="34">
        <f t="shared" si="4"/>
        <v>0</v>
      </c>
      <c r="H103" s="34">
        <v>0</v>
      </c>
      <c r="I103" s="27"/>
    </row>
    <row r="104" spans="1:9" s="8" customFormat="1" ht="74.25" customHeight="1">
      <c r="A104" s="64"/>
      <c r="B104" s="172" t="s">
        <v>292</v>
      </c>
      <c r="C104" s="64" t="s">
        <v>293</v>
      </c>
      <c r="D104" s="91">
        <f>D108</f>
        <v>10091.8</v>
      </c>
      <c r="E104" s="91">
        <f>E108</f>
        <v>0</v>
      </c>
      <c r="F104" s="91">
        <f>F108</f>
        <v>0</v>
      </c>
      <c r="G104" s="34">
        <f t="shared" si="4"/>
        <v>0</v>
      </c>
      <c r="H104" s="34">
        <v>0</v>
      </c>
      <c r="I104" s="27"/>
    </row>
    <row r="105" spans="1:9" s="8" customFormat="1" ht="81.75" customHeight="1" hidden="1">
      <c r="A105" s="64"/>
      <c r="B105" s="65" t="s">
        <v>436</v>
      </c>
      <c r="C105" s="64" t="s">
        <v>435</v>
      </c>
      <c r="D105" s="91">
        <v>0</v>
      </c>
      <c r="E105" s="91">
        <v>0</v>
      </c>
      <c r="F105" s="91">
        <v>0</v>
      </c>
      <c r="G105" s="34" t="e">
        <f t="shared" si="4"/>
        <v>#DIV/0!</v>
      </c>
      <c r="H105" s="34" t="e">
        <f t="shared" si="5"/>
        <v>#DIV/0!</v>
      </c>
      <c r="I105" s="27"/>
    </row>
    <row r="106" spans="1:9" s="8" customFormat="1" ht="64.5" customHeight="1" hidden="1">
      <c r="A106" s="64"/>
      <c r="B106" s="65" t="s">
        <v>473</v>
      </c>
      <c r="C106" s="94" t="s">
        <v>434</v>
      </c>
      <c r="D106" s="91">
        <v>0</v>
      </c>
      <c r="E106" s="91">
        <v>0</v>
      </c>
      <c r="F106" s="91">
        <v>0</v>
      </c>
      <c r="G106" s="34" t="e">
        <f t="shared" si="4"/>
        <v>#DIV/0!</v>
      </c>
      <c r="H106" s="34" t="e">
        <f t="shared" si="5"/>
        <v>#DIV/0!</v>
      </c>
      <c r="I106" s="27"/>
    </row>
    <row r="107" spans="1:9" s="8" customFormat="1" ht="63" customHeight="1" hidden="1">
      <c r="A107" s="64"/>
      <c r="B107" s="65" t="s">
        <v>472</v>
      </c>
      <c r="C107" s="94" t="s">
        <v>434</v>
      </c>
      <c r="D107" s="91">
        <v>0</v>
      </c>
      <c r="E107" s="91">
        <v>0</v>
      </c>
      <c r="F107" s="91">
        <v>0</v>
      </c>
      <c r="G107" s="34" t="e">
        <f t="shared" si="4"/>
        <v>#DIV/0!</v>
      </c>
      <c r="H107" s="34" t="e">
        <f t="shared" si="5"/>
        <v>#DIV/0!</v>
      </c>
      <c r="I107" s="27"/>
    </row>
    <row r="108" spans="1:9" s="8" customFormat="1" ht="39.75" customHeight="1">
      <c r="A108" s="64"/>
      <c r="B108" s="168" t="s">
        <v>476</v>
      </c>
      <c r="C108" s="94">
        <v>8420000000</v>
      </c>
      <c r="D108" s="91">
        <f>D109+D110+D111</f>
        <v>10091.8</v>
      </c>
      <c r="E108" s="91">
        <f>E109+E110+E111</f>
        <v>0</v>
      </c>
      <c r="F108" s="91">
        <f>F109+F110+F111</f>
        <v>0</v>
      </c>
      <c r="G108" s="34">
        <f t="shared" si="4"/>
        <v>0</v>
      </c>
      <c r="H108" s="34">
        <v>0</v>
      </c>
      <c r="I108" s="27"/>
    </row>
    <row r="109" spans="1:9" s="8" customFormat="1" ht="69" customHeight="1">
      <c r="A109" s="64"/>
      <c r="B109" s="65" t="s">
        <v>592</v>
      </c>
      <c r="C109" s="94" t="s">
        <v>469</v>
      </c>
      <c r="D109" s="91">
        <v>10091.8</v>
      </c>
      <c r="E109" s="91">
        <v>0</v>
      </c>
      <c r="F109" s="91">
        <v>0</v>
      </c>
      <c r="G109" s="34">
        <f t="shared" si="4"/>
        <v>0</v>
      </c>
      <c r="H109" s="34">
        <v>0</v>
      </c>
      <c r="I109" s="27"/>
    </row>
    <row r="110" spans="1:9" s="8" customFormat="1" ht="69.75" customHeight="1" hidden="1">
      <c r="A110" s="64"/>
      <c r="B110" s="65" t="s">
        <v>474</v>
      </c>
      <c r="C110" s="94" t="s">
        <v>470</v>
      </c>
      <c r="D110" s="91">
        <v>0</v>
      </c>
      <c r="E110" s="91">
        <v>0</v>
      </c>
      <c r="F110" s="91">
        <v>0</v>
      </c>
      <c r="G110" s="34" t="e">
        <f t="shared" si="4"/>
        <v>#DIV/0!</v>
      </c>
      <c r="H110" s="34" t="e">
        <f t="shared" si="5"/>
        <v>#DIV/0!</v>
      </c>
      <c r="I110" s="27"/>
    </row>
    <row r="111" spans="1:9" s="8" customFormat="1" ht="65.25" customHeight="1" hidden="1">
      <c r="A111" s="64"/>
      <c r="B111" s="65" t="s">
        <v>475</v>
      </c>
      <c r="C111" s="94" t="s">
        <v>471</v>
      </c>
      <c r="D111" s="91">
        <v>0</v>
      </c>
      <c r="E111" s="91">
        <v>0</v>
      </c>
      <c r="F111" s="91">
        <v>0</v>
      </c>
      <c r="G111" s="34" t="e">
        <f t="shared" si="4"/>
        <v>#DIV/0!</v>
      </c>
      <c r="H111" s="34" t="e">
        <f t="shared" si="5"/>
        <v>#DIV/0!</v>
      </c>
      <c r="I111" s="27"/>
    </row>
    <row r="112" spans="1:8" ht="20.25" customHeight="1">
      <c r="A112" s="63">
        <v>1000</v>
      </c>
      <c r="B112" s="172" t="s">
        <v>49</v>
      </c>
      <c r="C112" s="63"/>
      <c r="D112" s="61">
        <f>D113+D114</f>
        <v>416</v>
      </c>
      <c r="E112" s="61">
        <f>E113+E114</f>
        <v>103.7</v>
      </c>
      <c r="F112" s="61">
        <f>F113+F114</f>
        <v>28.400000000000002</v>
      </c>
      <c r="G112" s="34">
        <f t="shared" si="4"/>
        <v>0.06826923076923078</v>
      </c>
      <c r="H112" s="34">
        <f t="shared" si="5"/>
        <v>0.2738669238187078</v>
      </c>
    </row>
    <row r="113" spans="1:8" ht="39.75" customHeight="1">
      <c r="A113" s="171">
        <v>1001</v>
      </c>
      <c r="B113" s="168" t="s">
        <v>163</v>
      </c>
      <c r="C113" s="171" t="s">
        <v>50</v>
      </c>
      <c r="D113" s="62">
        <v>364.7</v>
      </c>
      <c r="E113" s="62">
        <v>90.9</v>
      </c>
      <c r="F113" s="62">
        <v>24.1</v>
      </c>
      <c r="G113" s="34">
        <f t="shared" si="4"/>
        <v>0.06608171099533865</v>
      </c>
      <c r="H113" s="34">
        <f t="shared" si="5"/>
        <v>0.26512651265126513</v>
      </c>
    </row>
    <row r="114" spans="1:8" ht="39.75" customHeight="1">
      <c r="A114" s="171" t="s">
        <v>51</v>
      </c>
      <c r="B114" s="168" t="s">
        <v>312</v>
      </c>
      <c r="C114" s="171" t="s">
        <v>51</v>
      </c>
      <c r="D114" s="62">
        <v>51.3</v>
      </c>
      <c r="E114" s="62">
        <v>12.8</v>
      </c>
      <c r="F114" s="62">
        <v>4.3</v>
      </c>
      <c r="G114" s="34">
        <f t="shared" si="4"/>
        <v>0.08382066276803118</v>
      </c>
      <c r="H114" s="34">
        <f t="shared" si="5"/>
        <v>0.33593749999999994</v>
      </c>
    </row>
    <row r="115" spans="1:8" ht="29.25" customHeight="1">
      <c r="A115" s="63" t="s">
        <v>53</v>
      </c>
      <c r="B115" s="172" t="s">
        <v>110</v>
      </c>
      <c r="C115" s="63"/>
      <c r="D115" s="61">
        <f>D116</f>
        <v>35950.4</v>
      </c>
      <c r="E115" s="61">
        <f>E116</f>
        <v>5429.2</v>
      </c>
      <c r="F115" s="61">
        <f>F116</f>
        <v>3619.1</v>
      </c>
      <c r="G115" s="34">
        <f t="shared" si="4"/>
        <v>0.1006692554185767</v>
      </c>
      <c r="H115" s="34">
        <f t="shared" si="5"/>
        <v>0.6665991306269801</v>
      </c>
    </row>
    <row r="116" spans="1:8" ht="37.5" customHeight="1">
      <c r="A116" s="171" t="s">
        <v>54</v>
      </c>
      <c r="B116" s="168" t="s">
        <v>313</v>
      </c>
      <c r="C116" s="171" t="s">
        <v>54</v>
      </c>
      <c r="D116" s="62">
        <v>35950.4</v>
      </c>
      <c r="E116" s="62">
        <v>5429.2</v>
      </c>
      <c r="F116" s="62">
        <v>3619.1</v>
      </c>
      <c r="G116" s="34">
        <f t="shared" si="4"/>
        <v>0.1006692554185767</v>
      </c>
      <c r="H116" s="34">
        <f t="shared" si="5"/>
        <v>0.6665991306269801</v>
      </c>
    </row>
    <row r="117" spans="1:8" ht="29.25" customHeight="1">
      <c r="A117" s="171"/>
      <c r="B117" s="65" t="s">
        <v>512</v>
      </c>
      <c r="C117" s="64" t="s">
        <v>513</v>
      </c>
      <c r="D117" s="66">
        <v>4313.9</v>
      </c>
      <c r="E117" s="66">
        <v>0</v>
      </c>
      <c r="F117" s="66">
        <v>0</v>
      </c>
      <c r="G117" s="34">
        <f t="shared" si="4"/>
        <v>0</v>
      </c>
      <c r="H117" s="34">
        <v>0</v>
      </c>
    </row>
    <row r="118" spans="1:8" ht="20.25" customHeight="1">
      <c r="A118" s="63" t="s">
        <v>114</v>
      </c>
      <c r="B118" s="172" t="s">
        <v>115</v>
      </c>
      <c r="C118" s="63"/>
      <c r="D118" s="61">
        <f>D119</f>
        <v>120</v>
      </c>
      <c r="E118" s="61">
        <f>E119</f>
        <v>21</v>
      </c>
      <c r="F118" s="61">
        <f>F119</f>
        <v>4.2</v>
      </c>
      <c r="G118" s="34">
        <f t="shared" si="4"/>
        <v>0.035</v>
      </c>
      <c r="H118" s="34">
        <f t="shared" si="5"/>
        <v>0.2</v>
      </c>
    </row>
    <row r="119" spans="1:8" ht="18.75" customHeight="1">
      <c r="A119" s="171" t="s">
        <v>116</v>
      </c>
      <c r="B119" s="168" t="s">
        <v>117</v>
      </c>
      <c r="C119" s="171" t="s">
        <v>116</v>
      </c>
      <c r="D119" s="62">
        <v>120</v>
      </c>
      <c r="E119" s="62">
        <v>21</v>
      </c>
      <c r="F119" s="62">
        <v>4.2</v>
      </c>
      <c r="G119" s="34">
        <f t="shared" si="4"/>
        <v>0.035</v>
      </c>
      <c r="H119" s="34">
        <f t="shared" si="5"/>
        <v>0.2</v>
      </c>
    </row>
    <row r="120" spans="1:8" ht="25.5" customHeight="1" hidden="1">
      <c r="A120" s="63"/>
      <c r="B120" s="172" t="s">
        <v>84</v>
      </c>
      <c r="C120" s="63"/>
      <c r="D120" s="61">
        <f>D121+D122+D123</f>
        <v>0</v>
      </c>
      <c r="E120" s="61">
        <f>E121+E122+E123</f>
        <v>0</v>
      </c>
      <c r="F120" s="61">
        <f>F121+F122+F123</f>
        <v>0</v>
      </c>
      <c r="G120" s="34" t="e">
        <f t="shared" si="4"/>
        <v>#DIV/0!</v>
      </c>
      <c r="H120" s="34" t="e">
        <f t="shared" si="5"/>
        <v>#DIV/0!</v>
      </c>
    </row>
    <row r="121" spans="1:9" s="8" customFormat="1" ht="30" customHeight="1" hidden="1">
      <c r="A121" s="64"/>
      <c r="B121" s="65" t="s">
        <v>85</v>
      </c>
      <c r="C121" s="64" t="s">
        <v>153</v>
      </c>
      <c r="D121" s="66">
        <v>0</v>
      </c>
      <c r="E121" s="66">
        <v>0</v>
      </c>
      <c r="F121" s="66">
        <v>0</v>
      </c>
      <c r="G121" s="34" t="e">
        <f t="shared" si="4"/>
        <v>#DIV/0!</v>
      </c>
      <c r="H121" s="34" t="e">
        <f t="shared" si="5"/>
        <v>#DIV/0!</v>
      </c>
      <c r="I121" s="27"/>
    </row>
    <row r="122" spans="1:9" s="8" customFormat="1" ht="106.5" customHeight="1" hidden="1">
      <c r="A122" s="64"/>
      <c r="B122" s="95" t="s">
        <v>0</v>
      </c>
      <c r="C122" s="64" t="s">
        <v>142</v>
      </c>
      <c r="D122" s="66">
        <v>0</v>
      </c>
      <c r="E122" s="66">
        <v>0</v>
      </c>
      <c r="F122" s="66">
        <v>0</v>
      </c>
      <c r="G122" s="34" t="e">
        <f t="shared" si="4"/>
        <v>#DIV/0!</v>
      </c>
      <c r="H122" s="34" t="e">
        <f t="shared" si="5"/>
        <v>#DIV/0!</v>
      </c>
      <c r="I122" s="27"/>
    </row>
    <row r="123" spans="1:9" s="8" customFormat="1" ht="91.5" customHeight="1" hidden="1">
      <c r="A123" s="64"/>
      <c r="B123" s="95" t="s">
        <v>1</v>
      </c>
      <c r="C123" s="64" t="s">
        <v>143</v>
      </c>
      <c r="D123" s="66">
        <v>0</v>
      </c>
      <c r="E123" s="66">
        <v>0</v>
      </c>
      <c r="F123" s="66">
        <v>0</v>
      </c>
      <c r="G123" s="34" t="e">
        <f t="shared" si="4"/>
        <v>#DIV/0!</v>
      </c>
      <c r="H123" s="34" t="e">
        <f t="shared" si="5"/>
        <v>#DIV/0!</v>
      </c>
      <c r="I123" s="27"/>
    </row>
    <row r="124" spans="1:8" ht="27" customHeight="1">
      <c r="A124" s="171"/>
      <c r="B124" s="172" t="s">
        <v>55</v>
      </c>
      <c r="C124" s="63"/>
      <c r="D124" s="61">
        <f>D31+D46+D59+D73+D112+D118+D120+D115</f>
        <v>91168.4</v>
      </c>
      <c r="E124" s="61">
        <f>E31+E46+E59+E73+E112+E118+E120+E115</f>
        <v>14975.300000000003</v>
      </c>
      <c r="F124" s="61">
        <f>F31+F46+F59+F73+F112+F118+F120+F115</f>
        <v>6212.4</v>
      </c>
      <c r="G124" s="34">
        <f t="shared" si="4"/>
        <v>0.06814203166886772</v>
      </c>
      <c r="H124" s="34">
        <f t="shared" si="5"/>
        <v>0.41484310831836413</v>
      </c>
    </row>
    <row r="125" spans="1:8" ht="18.75">
      <c r="A125" s="175"/>
      <c r="B125" s="168" t="s">
        <v>70</v>
      </c>
      <c r="C125" s="171"/>
      <c r="D125" s="83">
        <f>D120</f>
        <v>0</v>
      </c>
      <c r="E125" s="83">
        <f>E120</f>
        <v>0</v>
      </c>
      <c r="F125" s="83">
        <f>F120</f>
        <v>0</v>
      </c>
      <c r="G125" s="34">
        <v>0</v>
      </c>
      <c r="H125" s="34">
        <v>0</v>
      </c>
    </row>
    <row r="128" spans="2:6" ht="18">
      <c r="B128" s="86" t="s">
        <v>261</v>
      </c>
      <c r="C128" s="87"/>
      <c r="F128" s="37">
        <v>3649.3</v>
      </c>
    </row>
    <row r="129" spans="2:3" ht="18">
      <c r="B129" s="86"/>
      <c r="C129" s="87"/>
    </row>
    <row r="130" spans="2:3" ht="18" hidden="1">
      <c r="B130" s="86" t="s">
        <v>71</v>
      </c>
      <c r="C130" s="87"/>
    </row>
    <row r="131" spans="2:3" ht="18" hidden="1">
      <c r="B131" s="86" t="s">
        <v>72</v>
      </c>
      <c r="C131" s="87"/>
    </row>
    <row r="132" spans="2:3" ht="18" hidden="1">
      <c r="B132" s="86"/>
      <c r="C132" s="87"/>
    </row>
    <row r="133" spans="2:3" ht="18" hidden="1">
      <c r="B133" s="86" t="s">
        <v>73</v>
      </c>
      <c r="C133" s="87"/>
    </row>
    <row r="134" spans="2:3" ht="18" hidden="1">
      <c r="B134" s="86" t="s">
        <v>74</v>
      </c>
      <c r="C134" s="87"/>
    </row>
    <row r="135" spans="2:3" ht="18" hidden="1">
      <c r="B135" s="86"/>
      <c r="C135" s="87"/>
    </row>
    <row r="136" spans="2:3" ht="18" hidden="1">
      <c r="B136" s="86" t="s">
        <v>75</v>
      </c>
      <c r="C136" s="87"/>
    </row>
    <row r="137" spans="2:3" ht="18" hidden="1">
      <c r="B137" s="86" t="s">
        <v>76</v>
      </c>
      <c r="C137" s="87"/>
    </row>
    <row r="138" spans="2:3" ht="18" hidden="1">
      <c r="B138" s="86"/>
      <c r="C138" s="87"/>
    </row>
    <row r="139" spans="2:3" ht="18" hidden="1">
      <c r="B139" s="86" t="s">
        <v>77</v>
      </c>
      <c r="C139" s="87"/>
    </row>
    <row r="140" spans="2:3" ht="18" hidden="1">
      <c r="B140" s="86" t="s">
        <v>78</v>
      </c>
      <c r="C140" s="87"/>
    </row>
    <row r="141" spans="2:3" ht="18" hidden="1">
      <c r="B141" s="86"/>
      <c r="C141" s="87"/>
    </row>
    <row r="142" spans="2:3" ht="18" hidden="1">
      <c r="B142" s="86"/>
      <c r="C142" s="87"/>
    </row>
    <row r="143" spans="2:8" ht="18">
      <c r="B143" s="86" t="s">
        <v>79</v>
      </c>
      <c r="C143" s="87"/>
      <c r="E143" s="36"/>
      <c r="F143" s="36">
        <f>F128+F26-F124</f>
        <v>1979.2000000000007</v>
      </c>
      <c r="H143" s="36"/>
    </row>
    <row r="146" spans="2:3" ht="18">
      <c r="B146" s="86" t="s">
        <v>80</v>
      </c>
      <c r="C146" s="87"/>
    </row>
    <row r="147" spans="2:3" ht="18">
      <c r="B147" s="86" t="s">
        <v>81</v>
      </c>
      <c r="C147" s="87"/>
    </row>
    <row r="148" spans="2:3" ht="18">
      <c r="B148" s="86" t="s">
        <v>82</v>
      </c>
      <c r="C148" s="87"/>
    </row>
  </sheetData>
  <sheetProtection/>
  <mergeCells count="17">
    <mergeCell ref="C2:C3"/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98"/>
  <sheetViews>
    <sheetView zoomScalePageLayoutView="0" workbookViewId="0" topLeftCell="A64">
      <selection activeCell="C64" sqref="C1:C16384"/>
    </sheetView>
  </sheetViews>
  <sheetFormatPr defaultColWidth="9.140625" defaultRowHeight="12.75"/>
  <cols>
    <col min="1" max="1" width="6.7109375" style="23" customWidth="1"/>
    <col min="2" max="2" width="37.421875" style="84" customWidth="1"/>
    <col min="3" max="3" width="11.8515625" style="112" hidden="1" customWidth="1"/>
    <col min="4" max="4" width="11.28125" style="37" customWidth="1"/>
    <col min="5" max="5" width="14.140625" style="37" customWidth="1"/>
    <col min="6" max="6" width="14.00390625" style="37" customWidth="1"/>
    <col min="7" max="7" width="11.140625" style="37" customWidth="1"/>
    <col min="8" max="8" width="12.7109375" style="37" customWidth="1"/>
    <col min="9" max="9" width="12.57421875" style="23" customWidth="1"/>
    <col min="10" max="16384" width="9.140625" style="1" customWidth="1"/>
  </cols>
  <sheetData>
    <row r="1" spans="1:9" s="5" customFormat="1" ht="67.5" customHeight="1">
      <c r="A1" s="198" t="s">
        <v>532</v>
      </c>
      <c r="B1" s="198"/>
      <c r="C1" s="198"/>
      <c r="D1" s="198"/>
      <c r="E1" s="198"/>
      <c r="F1" s="198"/>
      <c r="G1" s="198"/>
      <c r="H1" s="198"/>
      <c r="I1" s="29"/>
    </row>
    <row r="2" spans="1:8" ht="12.75" customHeight="1">
      <c r="A2" s="96"/>
      <c r="B2" s="201" t="s">
        <v>2</v>
      </c>
      <c r="C2" s="97"/>
      <c r="D2" s="199" t="s">
        <v>3</v>
      </c>
      <c r="E2" s="201" t="s">
        <v>538</v>
      </c>
      <c r="F2" s="199" t="s">
        <v>4</v>
      </c>
      <c r="G2" s="201" t="s">
        <v>253</v>
      </c>
      <c r="H2" s="201" t="s">
        <v>539</v>
      </c>
    </row>
    <row r="3" spans="1:8" ht="34.5" customHeight="1">
      <c r="A3" s="98"/>
      <c r="B3" s="202"/>
      <c r="C3" s="99"/>
      <c r="D3" s="199"/>
      <c r="E3" s="202"/>
      <c r="F3" s="199"/>
      <c r="G3" s="202"/>
      <c r="H3" s="202"/>
    </row>
    <row r="4" spans="1:8" ht="21" customHeight="1">
      <c r="A4" s="98"/>
      <c r="B4" s="172" t="s">
        <v>69</v>
      </c>
      <c r="C4" s="100"/>
      <c r="D4" s="61">
        <f>D5+D6+D7+D8+D9+D10+D11+D12+D13+D14+D15+D16+D17+D18+D19+D20</f>
        <v>4460.9</v>
      </c>
      <c r="E4" s="61">
        <f>E5+E6+E7+E8+E9+E10+E11+E12+E13+E14+E15+E16+E17+E18+E19+E20</f>
        <v>777.9</v>
      </c>
      <c r="F4" s="61">
        <f>F5+F6+F7+F8+F9+F10+F11+F12+F13+F14+F15+F16+F17+F18+F19+F20+F21</f>
        <v>181.10000000000002</v>
      </c>
      <c r="G4" s="34">
        <f>F4/D4</f>
        <v>0.040597188908067884</v>
      </c>
      <c r="H4" s="34">
        <f>F4/E4</f>
        <v>0.23280627329991005</v>
      </c>
    </row>
    <row r="5" spans="1:8" ht="18.75">
      <c r="A5" s="98"/>
      <c r="B5" s="168" t="s">
        <v>297</v>
      </c>
      <c r="C5" s="101"/>
      <c r="D5" s="62">
        <v>293.1</v>
      </c>
      <c r="E5" s="62">
        <v>65</v>
      </c>
      <c r="F5" s="62">
        <v>12</v>
      </c>
      <c r="G5" s="34">
        <f aca="true" t="shared" si="0" ref="G5:G26">F5/D5</f>
        <v>0.04094165813715455</v>
      </c>
      <c r="H5" s="34">
        <f aca="true" t="shared" si="1" ref="H5:H25">F5/E5</f>
        <v>0.18461538461538463</v>
      </c>
    </row>
    <row r="6" spans="1:8" ht="18.75" hidden="1">
      <c r="A6" s="98"/>
      <c r="B6" s="168" t="s">
        <v>176</v>
      </c>
      <c r="C6" s="101"/>
      <c r="D6" s="62">
        <v>0</v>
      </c>
      <c r="E6" s="62">
        <v>0</v>
      </c>
      <c r="F6" s="62">
        <v>0</v>
      </c>
      <c r="G6" s="34" t="e">
        <f t="shared" si="0"/>
        <v>#DIV/0!</v>
      </c>
      <c r="H6" s="34" t="e">
        <f t="shared" si="1"/>
        <v>#DIV/0!</v>
      </c>
    </row>
    <row r="7" spans="1:8" ht="18.75">
      <c r="A7" s="98"/>
      <c r="B7" s="168" t="s">
        <v>6</v>
      </c>
      <c r="C7" s="101"/>
      <c r="D7" s="62">
        <v>842.9</v>
      </c>
      <c r="E7" s="62">
        <v>472.9</v>
      </c>
      <c r="F7" s="62">
        <v>0</v>
      </c>
      <c r="G7" s="34">
        <f t="shared" si="0"/>
        <v>0</v>
      </c>
      <c r="H7" s="34">
        <f t="shared" si="1"/>
        <v>0</v>
      </c>
    </row>
    <row r="8" spans="1:8" ht="24" customHeight="1">
      <c r="A8" s="98"/>
      <c r="B8" s="168" t="s">
        <v>308</v>
      </c>
      <c r="C8" s="101"/>
      <c r="D8" s="62">
        <v>272.9</v>
      </c>
      <c r="E8" s="62">
        <v>10</v>
      </c>
      <c r="F8" s="62">
        <v>5.5</v>
      </c>
      <c r="G8" s="34">
        <f t="shared" si="0"/>
        <v>0.020153902528398684</v>
      </c>
      <c r="H8" s="34">
        <f t="shared" si="1"/>
        <v>0.55</v>
      </c>
    </row>
    <row r="9" spans="1:8" ht="18.75">
      <c r="A9" s="98"/>
      <c r="B9" s="168" t="s">
        <v>8</v>
      </c>
      <c r="C9" s="101"/>
      <c r="D9" s="62">
        <v>3032</v>
      </c>
      <c r="E9" s="62">
        <v>226</v>
      </c>
      <c r="F9" s="62">
        <v>61.9</v>
      </c>
      <c r="G9" s="34">
        <f t="shared" si="0"/>
        <v>0.020415567282321898</v>
      </c>
      <c r="H9" s="34">
        <f t="shared" si="1"/>
        <v>0.2738938053097345</v>
      </c>
    </row>
    <row r="10" spans="1:8" ht="21" customHeight="1">
      <c r="A10" s="98"/>
      <c r="B10" s="168" t="s">
        <v>300</v>
      </c>
      <c r="C10" s="101"/>
      <c r="D10" s="62">
        <v>15</v>
      </c>
      <c r="E10" s="62">
        <v>3</v>
      </c>
      <c r="F10" s="62">
        <v>0.2</v>
      </c>
      <c r="G10" s="34">
        <f t="shared" si="0"/>
        <v>0.013333333333333334</v>
      </c>
      <c r="H10" s="34">
        <f t="shared" si="1"/>
        <v>0.06666666666666667</v>
      </c>
    </row>
    <row r="11" spans="1:8" ht="31.5" hidden="1">
      <c r="A11" s="98"/>
      <c r="B11" s="168" t="s">
        <v>9</v>
      </c>
      <c r="C11" s="101"/>
      <c r="D11" s="62">
        <v>0</v>
      </c>
      <c r="E11" s="62">
        <v>0</v>
      </c>
      <c r="F11" s="62">
        <v>0</v>
      </c>
      <c r="G11" s="34" t="e">
        <f t="shared" si="0"/>
        <v>#DIV/0!</v>
      </c>
      <c r="H11" s="34" t="e">
        <f t="shared" si="1"/>
        <v>#DIV/0!</v>
      </c>
    </row>
    <row r="12" spans="1:8" ht="18.75" hidden="1">
      <c r="A12" s="98"/>
      <c r="B12" s="168" t="s">
        <v>10</v>
      </c>
      <c r="C12" s="101"/>
      <c r="D12" s="62">
        <v>0</v>
      </c>
      <c r="E12" s="62">
        <v>0</v>
      </c>
      <c r="F12" s="62">
        <v>0</v>
      </c>
      <c r="G12" s="34" t="e">
        <f t="shared" si="0"/>
        <v>#DIV/0!</v>
      </c>
      <c r="H12" s="34" t="e">
        <f t="shared" si="1"/>
        <v>#DIV/0!</v>
      </c>
    </row>
    <row r="13" spans="1:8" ht="18.75" hidden="1">
      <c r="A13" s="98"/>
      <c r="B13" s="168" t="s">
        <v>11</v>
      </c>
      <c r="C13" s="101"/>
      <c r="D13" s="62">
        <v>0</v>
      </c>
      <c r="E13" s="62">
        <v>0</v>
      </c>
      <c r="F13" s="62">
        <v>0</v>
      </c>
      <c r="G13" s="34" t="e">
        <f t="shared" si="0"/>
        <v>#DIV/0!</v>
      </c>
      <c r="H13" s="34" t="e">
        <f t="shared" si="1"/>
        <v>#DIV/0!</v>
      </c>
    </row>
    <row r="14" spans="1:8" ht="18.75" hidden="1">
      <c r="A14" s="98"/>
      <c r="B14" s="168" t="s">
        <v>13</v>
      </c>
      <c r="C14" s="101"/>
      <c r="D14" s="62">
        <v>0</v>
      </c>
      <c r="E14" s="62">
        <v>0</v>
      </c>
      <c r="F14" s="62">
        <v>0</v>
      </c>
      <c r="G14" s="34" t="e">
        <f t="shared" si="0"/>
        <v>#DIV/0!</v>
      </c>
      <c r="H14" s="34" t="e">
        <f t="shared" si="1"/>
        <v>#DIV/0!</v>
      </c>
    </row>
    <row r="15" spans="1:8" ht="18.75" hidden="1">
      <c r="A15" s="98"/>
      <c r="B15" s="168" t="s">
        <v>14</v>
      </c>
      <c r="C15" s="101"/>
      <c r="D15" s="62">
        <v>0</v>
      </c>
      <c r="E15" s="62">
        <v>0</v>
      </c>
      <c r="F15" s="62">
        <v>0</v>
      </c>
      <c r="G15" s="34" t="e">
        <f t="shared" si="0"/>
        <v>#DIV/0!</v>
      </c>
      <c r="H15" s="34" t="e">
        <f t="shared" si="1"/>
        <v>#DIV/0!</v>
      </c>
    </row>
    <row r="16" spans="1:8" ht="31.5" hidden="1">
      <c r="A16" s="98"/>
      <c r="B16" s="168" t="s">
        <v>15</v>
      </c>
      <c r="C16" s="101"/>
      <c r="D16" s="62">
        <v>0</v>
      </c>
      <c r="E16" s="62">
        <v>0</v>
      </c>
      <c r="F16" s="62">
        <v>0</v>
      </c>
      <c r="G16" s="34" t="e">
        <f t="shared" si="0"/>
        <v>#DIV/0!</v>
      </c>
      <c r="H16" s="34" t="e">
        <f t="shared" si="1"/>
        <v>#DIV/0!</v>
      </c>
    </row>
    <row r="17" spans="1:8" ht="48" customHeight="1" hidden="1">
      <c r="A17" s="98"/>
      <c r="B17" s="168" t="s">
        <v>305</v>
      </c>
      <c r="C17" s="101"/>
      <c r="D17" s="62">
        <v>0</v>
      </c>
      <c r="E17" s="62">
        <v>0</v>
      </c>
      <c r="F17" s="62">
        <v>100</v>
      </c>
      <c r="G17" s="34" t="e">
        <f t="shared" si="0"/>
        <v>#DIV/0!</v>
      </c>
      <c r="H17" s="34" t="e">
        <f t="shared" si="1"/>
        <v>#DIV/0!</v>
      </c>
    </row>
    <row r="18" spans="1:8" ht="18.75" customHeight="1" hidden="1">
      <c r="A18" s="98"/>
      <c r="B18" s="168" t="s">
        <v>99</v>
      </c>
      <c r="C18" s="101"/>
      <c r="D18" s="62">
        <v>0</v>
      </c>
      <c r="E18" s="62">
        <v>0</v>
      </c>
      <c r="F18" s="62">
        <v>0</v>
      </c>
      <c r="G18" s="34" t="e">
        <f t="shared" si="0"/>
        <v>#DIV/0!</v>
      </c>
      <c r="H18" s="34" t="e">
        <f t="shared" si="1"/>
        <v>#DIV/0!</v>
      </c>
    </row>
    <row r="19" spans="1:8" ht="21" customHeight="1" hidden="1">
      <c r="A19" s="98"/>
      <c r="B19" s="168" t="s">
        <v>18</v>
      </c>
      <c r="C19" s="101"/>
      <c r="D19" s="62">
        <v>0</v>
      </c>
      <c r="E19" s="62">
        <v>0</v>
      </c>
      <c r="F19" s="62"/>
      <c r="G19" s="34" t="e">
        <f t="shared" si="0"/>
        <v>#DIV/0!</v>
      </c>
      <c r="H19" s="34" t="e">
        <f t="shared" si="1"/>
        <v>#DIV/0!</v>
      </c>
    </row>
    <row r="20" spans="1:8" ht="30.75" customHeight="1">
      <c r="A20" s="98"/>
      <c r="B20" s="168" t="s">
        <v>294</v>
      </c>
      <c r="C20" s="101"/>
      <c r="D20" s="62">
        <v>5</v>
      </c>
      <c r="E20" s="62">
        <v>1</v>
      </c>
      <c r="F20" s="62">
        <v>1.5</v>
      </c>
      <c r="G20" s="34">
        <f t="shared" si="0"/>
        <v>0.3</v>
      </c>
      <c r="H20" s="34">
        <f t="shared" si="1"/>
        <v>1.5</v>
      </c>
    </row>
    <row r="21" spans="1:8" ht="30.75" customHeight="1" hidden="1">
      <c r="A21" s="98"/>
      <c r="B21" s="168" t="s">
        <v>310</v>
      </c>
      <c r="C21" s="101"/>
      <c r="D21" s="62">
        <v>0</v>
      </c>
      <c r="E21" s="62">
        <v>0</v>
      </c>
      <c r="F21" s="62">
        <v>0</v>
      </c>
      <c r="G21" s="34" t="e">
        <f t="shared" si="0"/>
        <v>#DIV/0!</v>
      </c>
      <c r="H21" s="34" t="e">
        <f t="shared" si="1"/>
        <v>#DIV/0!</v>
      </c>
    </row>
    <row r="22" spans="1:8" ht="31.5">
      <c r="A22" s="98"/>
      <c r="B22" s="172" t="s">
        <v>68</v>
      </c>
      <c r="C22" s="102"/>
      <c r="D22" s="62">
        <f>D23+D24</f>
        <v>325.3</v>
      </c>
      <c r="E22" s="62">
        <f>E23+E24</f>
        <v>81.3</v>
      </c>
      <c r="F22" s="62">
        <f>F23+F24</f>
        <v>10.2</v>
      </c>
      <c r="G22" s="34">
        <f t="shared" si="0"/>
        <v>0.03135567168767291</v>
      </c>
      <c r="H22" s="34">
        <f t="shared" si="1"/>
        <v>0.12546125461254612</v>
      </c>
    </row>
    <row r="23" spans="1:8" ht="18.75">
      <c r="A23" s="98"/>
      <c r="B23" s="168" t="s">
        <v>20</v>
      </c>
      <c r="C23" s="101"/>
      <c r="D23" s="62">
        <v>122.8</v>
      </c>
      <c r="E23" s="62">
        <v>30.7</v>
      </c>
      <c r="F23" s="62">
        <v>10.2</v>
      </c>
      <c r="G23" s="34">
        <f t="shared" si="0"/>
        <v>0.08306188925081433</v>
      </c>
      <c r="H23" s="34">
        <f t="shared" si="1"/>
        <v>0.3322475570032573</v>
      </c>
    </row>
    <row r="24" spans="1:8" ht="18.75">
      <c r="A24" s="98"/>
      <c r="B24" s="168" t="s">
        <v>86</v>
      </c>
      <c r="C24" s="101"/>
      <c r="D24" s="62">
        <v>202.5</v>
      </c>
      <c r="E24" s="62">
        <v>50.6</v>
      </c>
      <c r="F24" s="62">
        <v>0</v>
      </c>
      <c r="G24" s="34">
        <f t="shared" si="0"/>
        <v>0</v>
      </c>
      <c r="H24" s="34">
        <f t="shared" si="1"/>
        <v>0</v>
      </c>
    </row>
    <row r="25" spans="1:8" ht="18.75">
      <c r="A25" s="103"/>
      <c r="B25" s="172" t="s">
        <v>23</v>
      </c>
      <c r="C25" s="104"/>
      <c r="D25" s="62">
        <f>D4+D22</f>
        <v>4786.2</v>
      </c>
      <c r="E25" s="62">
        <f>E4+E22</f>
        <v>859.1999999999999</v>
      </c>
      <c r="F25" s="62">
        <f>F4+F22</f>
        <v>191.3</v>
      </c>
      <c r="G25" s="34">
        <f t="shared" si="0"/>
        <v>0.039969077765241744</v>
      </c>
      <c r="H25" s="34">
        <f t="shared" si="1"/>
        <v>0.22264897579143392</v>
      </c>
    </row>
    <row r="26" spans="1:8" ht="18.75" hidden="1">
      <c r="A26" s="98"/>
      <c r="B26" s="168" t="s">
        <v>92</v>
      </c>
      <c r="C26" s="101"/>
      <c r="D26" s="62">
        <f>D4</f>
        <v>4460.9</v>
      </c>
      <c r="E26" s="62">
        <f>E4</f>
        <v>777.9</v>
      </c>
      <c r="F26" s="62">
        <f>F4</f>
        <v>181.10000000000002</v>
      </c>
      <c r="G26" s="34">
        <f t="shared" si="0"/>
        <v>0.040597188908067884</v>
      </c>
      <c r="H26" s="34">
        <f>F26/E26</f>
        <v>0.23280627329991005</v>
      </c>
    </row>
    <row r="27" spans="1:8" ht="12.75">
      <c r="A27" s="208"/>
      <c r="B27" s="211"/>
      <c r="C27" s="211"/>
      <c r="D27" s="211"/>
      <c r="E27" s="211"/>
      <c r="F27" s="211"/>
      <c r="G27" s="211"/>
      <c r="H27" s="212"/>
    </row>
    <row r="28" spans="1:8" ht="15" customHeight="1">
      <c r="A28" s="215" t="s">
        <v>132</v>
      </c>
      <c r="B28" s="217" t="s">
        <v>24</v>
      </c>
      <c r="C28" s="219" t="s">
        <v>154</v>
      </c>
      <c r="D28" s="193" t="s">
        <v>3</v>
      </c>
      <c r="E28" s="195" t="s">
        <v>538</v>
      </c>
      <c r="F28" s="193" t="s">
        <v>4</v>
      </c>
      <c r="G28" s="195" t="s">
        <v>253</v>
      </c>
      <c r="H28" s="195" t="s">
        <v>539</v>
      </c>
    </row>
    <row r="29" spans="1:8" ht="41.25" customHeight="1">
      <c r="A29" s="216"/>
      <c r="B29" s="218"/>
      <c r="C29" s="220"/>
      <c r="D29" s="193"/>
      <c r="E29" s="196"/>
      <c r="F29" s="193"/>
      <c r="G29" s="196"/>
      <c r="H29" s="196"/>
    </row>
    <row r="30" spans="1:8" ht="31.5">
      <c r="A30" s="102" t="s">
        <v>56</v>
      </c>
      <c r="B30" s="172" t="s">
        <v>25</v>
      </c>
      <c r="C30" s="102"/>
      <c r="D30" s="61">
        <f>D31+D32+D35+D36+D33</f>
        <v>3107.7</v>
      </c>
      <c r="E30" s="61">
        <f>E31+E32+E35+E36+E33</f>
        <v>752.5</v>
      </c>
      <c r="F30" s="61">
        <f>F31+F32+F35+F36+F33</f>
        <v>44.8</v>
      </c>
      <c r="G30" s="34">
        <f>F30/D30</f>
        <v>0.01441580590147054</v>
      </c>
      <c r="H30" s="34">
        <f>F30/E30</f>
        <v>0.05953488372093023</v>
      </c>
    </row>
    <row r="31" spans="1:8" ht="18.75" hidden="1">
      <c r="A31" s="101" t="s">
        <v>57</v>
      </c>
      <c r="B31" s="168" t="s">
        <v>87</v>
      </c>
      <c r="C31" s="101"/>
      <c r="D31" s="62">
        <v>0</v>
      </c>
      <c r="E31" s="62">
        <v>0</v>
      </c>
      <c r="F31" s="62">
        <v>0</v>
      </c>
      <c r="G31" s="34" t="e">
        <f aca="true" t="shared" si="2" ref="G31:G76">F31/D31</f>
        <v>#DIV/0!</v>
      </c>
      <c r="H31" s="34" t="e">
        <f aca="true" t="shared" si="3" ref="H31:H76">F31/E31</f>
        <v>#DIV/0!</v>
      </c>
    </row>
    <row r="32" spans="1:8" ht="96" customHeight="1">
      <c r="A32" s="101" t="s">
        <v>59</v>
      </c>
      <c r="B32" s="168" t="s">
        <v>135</v>
      </c>
      <c r="C32" s="101" t="s">
        <v>59</v>
      </c>
      <c r="D32" s="62">
        <v>3072.7</v>
      </c>
      <c r="E32" s="62">
        <v>751.7</v>
      </c>
      <c r="F32" s="62">
        <v>44.8</v>
      </c>
      <c r="G32" s="34">
        <f t="shared" si="2"/>
        <v>0.014580011065186969</v>
      </c>
      <c r="H32" s="34">
        <f t="shared" si="3"/>
        <v>0.059598243980311286</v>
      </c>
    </row>
    <row r="33" spans="1:8" ht="33" customHeight="1" hidden="1">
      <c r="A33" s="101" t="s">
        <v>156</v>
      </c>
      <c r="B33" s="168" t="s">
        <v>252</v>
      </c>
      <c r="C33" s="101" t="s">
        <v>156</v>
      </c>
      <c r="D33" s="62">
        <f>D34</f>
        <v>0</v>
      </c>
      <c r="E33" s="62">
        <f>E34</f>
        <v>0</v>
      </c>
      <c r="F33" s="62">
        <f>F34</f>
        <v>0</v>
      </c>
      <c r="G33" s="34" t="e">
        <f t="shared" si="2"/>
        <v>#DIV/0!</v>
      </c>
      <c r="H33" s="34" t="e">
        <f t="shared" si="3"/>
        <v>#DIV/0!</v>
      </c>
    </row>
    <row r="34" spans="1:8" ht="48.75" customHeight="1" hidden="1">
      <c r="A34" s="101"/>
      <c r="B34" s="168" t="s">
        <v>275</v>
      </c>
      <c r="C34" s="101" t="s">
        <v>274</v>
      </c>
      <c r="D34" s="62">
        <v>0</v>
      </c>
      <c r="E34" s="62">
        <v>0</v>
      </c>
      <c r="F34" s="62">
        <v>0</v>
      </c>
      <c r="G34" s="34" t="e">
        <f t="shared" si="2"/>
        <v>#DIV/0!</v>
      </c>
      <c r="H34" s="34" t="e">
        <f t="shared" si="3"/>
        <v>#DIV/0!</v>
      </c>
    </row>
    <row r="35" spans="1:8" ht="27.75" customHeight="1">
      <c r="A35" s="101" t="s">
        <v>61</v>
      </c>
      <c r="B35" s="168" t="s">
        <v>27</v>
      </c>
      <c r="C35" s="101"/>
      <c r="D35" s="62">
        <v>30</v>
      </c>
      <c r="E35" s="62">
        <v>0</v>
      </c>
      <c r="F35" s="62">
        <v>0</v>
      </c>
      <c r="G35" s="34">
        <f t="shared" si="2"/>
        <v>0</v>
      </c>
      <c r="H35" s="34">
        <v>0</v>
      </c>
    </row>
    <row r="36" spans="1:8" ht="31.5">
      <c r="A36" s="101" t="s">
        <v>109</v>
      </c>
      <c r="B36" s="168" t="s">
        <v>102</v>
      </c>
      <c r="C36" s="101"/>
      <c r="D36" s="62">
        <f>D37+D38+D40+D39</f>
        <v>5</v>
      </c>
      <c r="E36" s="62">
        <f>E37+E38+E40+E39</f>
        <v>0.8</v>
      </c>
      <c r="F36" s="62">
        <f>F37+F38+F40+F39</f>
        <v>0</v>
      </c>
      <c r="G36" s="34">
        <f t="shared" si="2"/>
        <v>0</v>
      </c>
      <c r="H36" s="34">
        <f t="shared" si="3"/>
        <v>0</v>
      </c>
    </row>
    <row r="37" spans="1:9" s="8" customFormat="1" ht="31.5">
      <c r="A37" s="105"/>
      <c r="B37" s="65" t="s">
        <v>96</v>
      </c>
      <c r="C37" s="105" t="s">
        <v>190</v>
      </c>
      <c r="D37" s="66">
        <v>5</v>
      </c>
      <c r="E37" s="66">
        <v>0.8</v>
      </c>
      <c r="F37" s="66">
        <v>0</v>
      </c>
      <c r="G37" s="34">
        <f t="shared" si="2"/>
        <v>0</v>
      </c>
      <c r="H37" s="34">
        <f t="shared" si="3"/>
        <v>0</v>
      </c>
      <c r="I37" s="27"/>
    </row>
    <row r="38" spans="1:9" s="8" customFormat="1" ht="47.25" hidden="1">
      <c r="A38" s="105"/>
      <c r="B38" s="65" t="s">
        <v>159</v>
      </c>
      <c r="C38" s="105" t="s">
        <v>199</v>
      </c>
      <c r="D38" s="66">
        <v>0</v>
      </c>
      <c r="E38" s="66">
        <v>0</v>
      </c>
      <c r="F38" s="66">
        <v>0</v>
      </c>
      <c r="G38" s="34" t="e">
        <f t="shared" si="2"/>
        <v>#DIV/0!</v>
      </c>
      <c r="H38" s="34" t="e">
        <f t="shared" si="3"/>
        <v>#DIV/0!</v>
      </c>
      <c r="I38" s="27"/>
    </row>
    <row r="39" spans="1:9" s="8" customFormat="1" ht="31.5" hidden="1">
      <c r="A39" s="105"/>
      <c r="B39" s="65" t="s">
        <v>262</v>
      </c>
      <c r="C39" s="105" t="s">
        <v>226</v>
      </c>
      <c r="D39" s="66"/>
      <c r="E39" s="66"/>
      <c r="F39" s="66"/>
      <c r="G39" s="34" t="e">
        <f t="shared" si="2"/>
        <v>#DIV/0!</v>
      </c>
      <c r="H39" s="34" t="e">
        <f t="shared" si="3"/>
        <v>#DIV/0!</v>
      </c>
      <c r="I39" s="27"/>
    </row>
    <row r="40" spans="1:9" s="8" customFormat="1" ht="47.25" hidden="1">
      <c r="A40" s="105"/>
      <c r="B40" s="65" t="s">
        <v>245</v>
      </c>
      <c r="C40" s="105" t="s">
        <v>244</v>
      </c>
      <c r="D40" s="66"/>
      <c r="E40" s="66"/>
      <c r="F40" s="66"/>
      <c r="G40" s="34" t="e">
        <f t="shared" si="2"/>
        <v>#DIV/0!</v>
      </c>
      <c r="H40" s="34" t="e">
        <f t="shared" si="3"/>
        <v>#DIV/0!</v>
      </c>
      <c r="I40" s="27"/>
    </row>
    <row r="41" spans="1:8" ht="18.75">
      <c r="A41" s="102" t="s">
        <v>93</v>
      </c>
      <c r="B41" s="172" t="s">
        <v>88</v>
      </c>
      <c r="C41" s="102"/>
      <c r="D41" s="62">
        <f>D42</f>
        <v>202.5</v>
      </c>
      <c r="E41" s="62">
        <f>E42</f>
        <v>0</v>
      </c>
      <c r="F41" s="62">
        <f>F42</f>
        <v>0</v>
      </c>
      <c r="G41" s="34">
        <f t="shared" si="2"/>
        <v>0</v>
      </c>
      <c r="H41" s="34">
        <v>0</v>
      </c>
    </row>
    <row r="42" spans="1:8" ht="51.75" customHeight="1">
      <c r="A42" s="101" t="s">
        <v>94</v>
      </c>
      <c r="B42" s="168" t="s">
        <v>139</v>
      </c>
      <c r="C42" s="101" t="s">
        <v>415</v>
      </c>
      <c r="D42" s="62">
        <v>202.5</v>
      </c>
      <c r="E42" s="62">
        <v>0</v>
      </c>
      <c r="F42" s="62">
        <v>0</v>
      </c>
      <c r="G42" s="34">
        <f t="shared" si="2"/>
        <v>0</v>
      </c>
      <c r="H42" s="34">
        <v>0</v>
      </c>
    </row>
    <row r="43" spans="1:8" ht="31.5">
      <c r="A43" s="102" t="s">
        <v>62</v>
      </c>
      <c r="B43" s="172" t="s">
        <v>30</v>
      </c>
      <c r="C43" s="102"/>
      <c r="D43" s="61">
        <f>D44+D47</f>
        <v>17</v>
      </c>
      <c r="E43" s="61">
        <f>E44+E47</f>
        <v>3</v>
      </c>
      <c r="F43" s="61">
        <f>F44+F47</f>
        <v>0</v>
      </c>
      <c r="G43" s="34">
        <f t="shared" si="2"/>
        <v>0</v>
      </c>
      <c r="H43" s="34">
        <f t="shared" si="3"/>
        <v>0</v>
      </c>
    </row>
    <row r="44" spans="1:8" ht="31.5">
      <c r="A44" s="101" t="s">
        <v>95</v>
      </c>
      <c r="B44" s="168" t="s">
        <v>90</v>
      </c>
      <c r="C44" s="101"/>
      <c r="D44" s="62">
        <f aca="true" t="shared" si="4" ref="D44:F45">D45</f>
        <v>17</v>
      </c>
      <c r="E44" s="62">
        <f t="shared" si="4"/>
        <v>3</v>
      </c>
      <c r="F44" s="62">
        <f t="shared" si="4"/>
        <v>0</v>
      </c>
      <c r="G44" s="34">
        <f t="shared" si="2"/>
        <v>0</v>
      </c>
      <c r="H44" s="34">
        <f t="shared" si="3"/>
        <v>0</v>
      </c>
    </row>
    <row r="45" spans="1:9" s="8" customFormat="1" ht="85.5" customHeight="1">
      <c r="A45" s="105"/>
      <c r="B45" s="65" t="s">
        <v>480</v>
      </c>
      <c r="C45" s="105" t="s">
        <v>482</v>
      </c>
      <c r="D45" s="66">
        <f t="shared" si="4"/>
        <v>17</v>
      </c>
      <c r="E45" s="66">
        <f t="shared" si="4"/>
        <v>3</v>
      </c>
      <c r="F45" s="66">
        <f t="shared" si="4"/>
        <v>0</v>
      </c>
      <c r="G45" s="34">
        <f t="shared" si="2"/>
        <v>0</v>
      </c>
      <c r="H45" s="34">
        <f t="shared" si="3"/>
        <v>0</v>
      </c>
      <c r="I45" s="27"/>
    </row>
    <row r="46" spans="1:9" s="8" customFormat="1" ht="67.5" customHeight="1">
      <c r="A46" s="105"/>
      <c r="B46" s="65" t="s">
        <v>485</v>
      </c>
      <c r="C46" s="106" t="s">
        <v>483</v>
      </c>
      <c r="D46" s="66">
        <v>17</v>
      </c>
      <c r="E46" s="66">
        <v>3</v>
      </c>
      <c r="F46" s="66">
        <v>0</v>
      </c>
      <c r="G46" s="34">
        <f t="shared" si="2"/>
        <v>0</v>
      </c>
      <c r="H46" s="34">
        <f t="shared" si="3"/>
        <v>0</v>
      </c>
      <c r="I46" s="27"/>
    </row>
    <row r="47" spans="1:9" s="8" customFormat="1" ht="56.25" customHeight="1" hidden="1">
      <c r="A47" s="105" t="s">
        <v>131</v>
      </c>
      <c r="B47" s="168" t="s">
        <v>141</v>
      </c>
      <c r="C47" s="106"/>
      <c r="D47" s="66">
        <f>D48</f>
        <v>0</v>
      </c>
      <c r="E47" s="66">
        <f>E48</f>
        <v>0</v>
      </c>
      <c r="F47" s="66">
        <f>F48</f>
        <v>0</v>
      </c>
      <c r="G47" s="34" t="e">
        <f t="shared" si="2"/>
        <v>#DIV/0!</v>
      </c>
      <c r="H47" s="34" t="e">
        <f t="shared" si="3"/>
        <v>#DIV/0!</v>
      </c>
      <c r="I47" s="27"/>
    </row>
    <row r="48" spans="1:9" s="8" customFormat="1" ht="37.5" customHeight="1" hidden="1">
      <c r="A48" s="105"/>
      <c r="B48" s="168" t="s">
        <v>262</v>
      </c>
      <c r="C48" s="106">
        <v>9140008600</v>
      </c>
      <c r="D48" s="66">
        <v>0</v>
      </c>
      <c r="E48" s="66">
        <v>0</v>
      </c>
      <c r="F48" s="66">
        <v>0</v>
      </c>
      <c r="G48" s="34" t="e">
        <f t="shared" si="2"/>
        <v>#DIV/0!</v>
      </c>
      <c r="H48" s="34" t="e">
        <f t="shared" si="3"/>
        <v>#DIV/0!</v>
      </c>
      <c r="I48" s="27"/>
    </row>
    <row r="49" spans="1:9" s="7" customFormat="1" ht="31.5">
      <c r="A49" s="102" t="s">
        <v>63</v>
      </c>
      <c r="B49" s="172" t="s">
        <v>31</v>
      </c>
      <c r="C49" s="102"/>
      <c r="D49" s="61">
        <f>D50</f>
        <v>53</v>
      </c>
      <c r="E49" s="61">
        <f>E50</f>
        <v>9.3</v>
      </c>
      <c r="F49" s="61">
        <f>F50</f>
        <v>0</v>
      </c>
      <c r="G49" s="34">
        <f t="shared" si="2"/>
        <v>0</v>
      </c>
      <c r="H49" s="34">
        <f t="shared" si="3"/>
        <v>0</v>
      </c>
      <c r="I49" s="28"/>
    </row>
    <row r="50" spans="1:8" ht="31.5">
      <c r="A50" s="107" t="s">
        <v>64</v>
      </c>
      <c r="B50" s="82" t="s">
        <v>104</v>
      </c>
      <c r="C50" s="101"/>
      <c r="D50" s="62">
        <f>D51+D52</f>
        <v>53</v>
      </c>
      <c r="E50" s="62">
        <f>E51+E52</f>
        <v>9.3</v>
      </c>
      <c r="F50" s="62">
        <f>F51+F52</f>
        <v>0</v>
      </c>
      <c r="G50" s="34">
        <f t="shared" si="2"/>
        <v>0</v>
      </c>
      <c r="H50" s="34">
        <f t="shared" si="3"/>
        <v>0</v>
      </c>
    </row>
    <row r="51" spans="1:9" s="8" customFormat="1" ht="94.5">
      <c r="A51" s="105"/>
      <c r="B51" s="79" t="s">
        <v>370</v>
      </c>
      <c r="C51" s="105" t="s">
        <v>369</v>
      </c>
      <c r="D51" s="66">
        <v>3</v>
      </c>
      <c r="E51" s="66">
        <v>0.5</v>
      </c>
      <c r="F51" s="66">
        <v>0</v>
      </c>
      <c r="G51" s="34">
        <f t="shared" si="2"/>
        <v>0</v>
      </c>
      <c r="H51" s="34">
        <f t="shared" si="3"/>
        <v>0</v>
      </c>
      <c r="I51" s="27"/>
    </row>
    <row r="52" spans="1:9" s="8" customFormat="1" ht="31.5">
      <c r="A52" s="105"/>
      <c r="B52" s="79" t="s">
        <v>104</v>
      </c>
      <c r="C52" s="105" t="s">
        <v>203</v>
      </c>
      <c r="D52" s="66">
        <v>50</v>
      </c>
      <c r="E52" s="66">
        <v>8.8</v>
      </c>
      <c r="F52" s="66">
        <v>0</v>
      </c>
      <c r="G52" s="34">
        <f t="shared" si="2"/>
        <v>0</v>
      </c>
      <c r="H52" s="34">
        <f t="shared" si="3"/>
        <v>0</v>
      </c>
      <c r="I52" s="27"/>
    </row>
    <row r="53" spans="1:8" ht="31.5">
      <c r="A53" s="108" t="s">
        <v>65</v>
      </c>
      <c r="B53" s="172" t="s">
        <v>32</v>
      </c>
      <c r="C53" s="102"/>
      <c r="D53" s="61">
        <f aca="true" t="shared" si="5" ref="D53:F54">D54</f>
        <v>1042.5</v>
      </c>
      <c r="E53" s="61">
        <f t="shared" si="5"/>
        <v>252</v>
      </c>
      <c r="F53" s="61">
        <f t="shared" si="5"/>
        <v>85.69999999999999</v>
      </c>
      <c r="G53" s="34">
        <f t="shared" si="2"/>
        <v>0.0822062350119904</v>
      </c>
      <c r="H53" s="34">
        <f t="shared" si="3"/>
        <v>0.34007936507936504</v>
      </c>
    </row>
    <row r="54" spans="1:8" ht="18.75">
      <c r="A54" s="102" t="s">
        <v>35</v>
      </c>
      <c r="B54" s="172" t="s">
        <v>36</v>
      </c>
      <c r="C54" s="102"/>
      <c r="D54" s="61">
        <f t="shared" si="5"/>
        <v>1042.5</v>
      </c>
      <c r="E54" s="61">
        <f t="shared" si="5"/>
        <v>252</v>
      </c>
      <c r="F54" s="61">
        <f t="shared" si="5"/>
        <v>85.69999999999999</v>
      </c>
      <c r="G54" s="34">
        <f t="shared" si="2"/>
        <v>0.0822062350119904</v>
      </c>
      <c r="H54" s="34">
        <f t="shared" si="3"/>
        <v>0.34007936507936504</v>
      </c>
    </row>
    <row r="55" spans="1:8" ht="63">
      <c r="A55" s="101"/>
      <c r="B55" s="168" t="s">
        <v>348</v>
      </c>
      <c r="C55" s="101" t="s">
        <v>368</v>
      </c>
      <c r="D55" s="62">
        <f>D57+D58+D59+D60+D61+D62+D63+D64+D65+D66+D67+D68</f>
        <v>1042.5</v>
      </c>
      <c r="E55" s="62">
        <f>E57+E58+E59+E60+E61+E62+E63+E64+E65+E66+E67+E68</f>
        <v>252</v>
      </c>
      <c r="F55" s="62">
        <f>F57+F58+F59+F60+F61+F62+F63+F64+F65+F66+F67+F68</f>
        <v>85.69999999999999</v>
      </c>
      <c r="G55" s="34">
        <f t="shared" si="2"/>
        <v>0.0822062350119904</v>
      </c>
      <c r="H55" s="34">
        <f t="shared" si="3"/>
        <v>0.34007936507936504</v>
      </c>
    </row>
    <row r="56" spans="1:8" ht="18.75" hidden="1">
      <c r="A56" s="101"/>
      <c r="B56" s="65"/>
      <c r="C56" s="105"/>
      <c r="D56" s="66"/>
      <c r="E56" s="66"/>
      <c r="F56" s="66"/>
      <c r="G56" s="34" t="e">
        <f t="shared" si="2"/>
        <v>#DIV/0!</v>
      </c>
      <c r="H56" s="34" t="e">
        <f t="shared" si="3"/>
        <v>#DIV/0!</v>
      </c>
    </row>
    <row r="57" spans="1:8" ht="31.5">
      <c r="A57" s="101"/>
      <c r="B57" s="65" t="s">
        <v>347</v>
      </c>
      <c r="C57" s="105" t="s">
        <v>346</v>
      </c>
      <c r="D57" s="66">
        <v>45</v>
      </c>
      <c r="E57" s="66">
        <v>0</v>
      </c>
      <c r="F57" s="66">
        <v>0</v>
      </c>
      <c r="G57" s="34">
        <f t="shared" si="2"/>
        <v>0</v>
      </c>
      <c r="H57" s="34">
        <v>0</v>
      </c>
    </row>
    <row r="58" spans="1:8" ht="37.5" customHeight="1">
      <c r="A58" s="101"/>
      <c r="B58" s="65" t="s">
        <v>350</v>
      </c>
      <c r="C58" s="105" t="s">
        <v>349</v>
      </c>
      <c r="D58" s="66">
        <v>10</v>
      </c>
      <c r="E58" s="66">
        <v>0</v>
      </c>
      <c r="F58" s="66">
        <v>0</v>
      </c>
      <c r="G58" s="34">
        <f t="shared" si="2"/>
        <v>0</v>
      </c>
      <c r="H58" s="34">
        <v>0</v>
      </c>
    </row>
    <row r="59" spans="1:8" ht="31.5">
      <c r="A59" s="101"/>
      <c r="B59" s="65" t="s">
        <v>352</v>
      </c>
      <c r="C59" s="105" t="s">
        <v>351</v>
      </c>
      <c r="D59" s="66">
        <v>187.5</v>
      </c>
      <c r="E59" s="66">
        <v>32.8</v>
      </c>
      <c r="F59" s="66">
        <v>0</v>
      </c>
      <c r="G59" s="34">
        <f t="shared" si="2"/>
        <v>0</v>
      </c>
      <c r="H59" s="34">
        <f t="shared" si="3"/>
        <v>0</v>
      </c>
    </row>
    <row r="60" spans="1:9" s="8" customFormat="1" ht="37.5" customHeight="1">
      <c r="A60" s="105"/>
      <c r="B60" s="65" t="s">
        <v>372</v>
      </c>
      <c r="C60" s="105" t="s">
        <v>371</v>
      </c>
      <c r="D60" s="66">
        <v>50</v>
      </c>
      <c r="E60" s="66">
        <v>0</v>
      </c>
      <c r="F60" s="66">
        <v>0</v>
      </c>
      <c r="G60" s="34">
        <f t="shared" si="2"/>
        <v>0</v>
      </c>
      <c r="H60" s="34">
        <v>0</v>
      </c>
      <c r="I60" s="27"/>
    </row>
    <row r="61" spans="1:9" s="8" customFormat="1" ht="27" customHeight="1">
      <c r="A61" s="105"/>
      <c r="B61" s="65" t="s">
        <v>374</v>
      </c>
      <c r="C61" s="105" t="s">
        <v>373</v>
      </c>
      <c r="D61" s="66">
        <v>20</v>
      </c>
      <c r="E61" s="66">
        <v>0</v>
      </c>
      <c r="F61" s="66">
        <v>0</v>
      </c>
      <c r="G61" s="34">
        <f t="shared" si="2"/>
        <v>0</v>
      </c>
      <c r="H61" s="34">
        <v>0</v>
      </c>
      <c r="I61" s="27"/>
    </row>
    <row r="62" spans="1:9" s="8" customFormat="1" ht="37.5" customHeight="1">
      <c r="A62" s="105"/>
      <c r="B62" s="65" t="s">
        <v>356</v>
      </c>
      <c r="C62" s="105" t="s">
        <v>355</v>
      </c>
      <c r="D62" s="66">
        <v>100</v>
      </c>
      <c r="E62" s="66">
        <v>17.5</v>
      </c>
      <c r="F62" s="66">
        <v>0</v>
      </c>
      <c r="G62" s="34">
        <f t="shared" si="2"/>
        <v>0</v>
      </c>
      <c r="H62" s="34">
        <f t="shared" si="3"/>
        <v>0</v>
      </c>
      <c r="I62" s="27"/>
    </row>
    <row r="63" spans="1:9" s="8" customFormat="1" ht="42" customHeight="1">
      <c r="A63" s="105"/>
      <c r="B63" s="65" t="s">
        <v>362</v>
      </c>
      <c r="C63" s="105" t="s">
        <v>361</v>
      </c>
      <c r="D63" s="66">
        <v>380</v>
      </c>
      <c r="E63" s="66">
        <v>87.9</v>
      </c>
      <c r="F63" s="66">
        <v>13.6</v>
      </c>
      <c r="G63" s="34">
        <f t="shared" si="2"/>
        <v>0.035789473684210524</v>
      </c>
      <c r="H63" s="34">
        <f t="shared" si="3"/>
        <v>0.15472127417519907</v>
      </c>
      <c r="I63" s="27"/>
    </row>
    <row r="64" spans="1:9" s="8" customFormat="1" ht="51.75" customHeight="1">
      <c r="A64" s="105"/>
      <c r="B64" s="65" t="s">
        <v>375</v>
      </c>
      <c r="C64" s="105" t="s">
        <v>376</v>
      </c>
      <c r="D64" s="66">
        <v>25</v>
      </c>
      <c r="E64" s="66">
        <v>0</v>
      </c>
      <c r="F64" s="66">
        <v>0</v>
      </c>
      <c r="G64" s="34">
        <f t="shared" si="2"/>
        <v>0</v>
      </c>
      <c r="H64" s="34">
        <v>0</v>
      </c>
      <c r="I64" s="27"/>
    </row>
    <row r="65" spans="1:9" s="8" customFormat="1" ht="42" customHeight="1">
      <c r="A65" s="105"/>
      <c r="B65" s="65" t="s">
        <v>377</v>
      </c>
      <c r="C65" s="105" t="s">
        <v>378</v>
      </c>
      <c r="D65" s="66">
        <v>150</v>
      </c>
      <c r="E65" s="66">
        <v>105</v>
      </c>
      <c r="F65" s="66">
        <v>72.1</v>
      </c>
      <c r="G65" s="34">
        <f t="shared" si="2"/>
        <v>0.48066666666666663</v>
      </c>
      <c r="H65" s="34">
        <f t="shared" si="3"/>
        <v>0.6866666666666666</v>
      </c>
      <c r="I65" s="27"/>
    </row>
    <row r="66" spans="1:9" s="8" customFormat="1" ht="66" customHeight="1" hidden="1">
      <c r="A66" s="105"/>
      <c r="B66" s="65" t="s">
        <v>380</v>
      </c>
      <c r="C66" s="105" t="s">
        <v>379</v>
      </c>
      <c r="D66" s="66">
        <v>0</v>
      </c>
      <c r="E66" s="66">
        <v>0</v>
      </c>
      <c r="F66" s="66">
        <v>0</v>
      </c>
      <c r="G66" s="34" t="e">
        <f t="shared" si="2"/>
        <v>#DIV/0!</v>
      </c>
      <c r="H66" s="34" t="e">
        <f t="shared" si="3"/>
        <v>#DIV/0!</v>
      </c>
      <c r="I66" s="27"/>
    </row>
    <row r="67" spans="1:9" s="8" customFormat="1" ht="67.5" customHeight="1">
      <c r="A67" s="105"/>
      <c r="B67" s="65" t="s">
        <v>382</v>
      </c>
      <c r="C67" s="105" t="s">
        <v>381</v>
      </c>
      <c r="D67" s="66">
        <v>25</v>
      </c>
      <c r="E67" s="66">
        <v>0</v>
      </c>
      <c r="F67" s="66">
        <v>0</v>
      </c>
      <c r="G67" s="34">
        <f t="shared" si="2"/>
        <v>0</v>
      </c>
      <c r="H67" s="34">
        <v>0</v>
      </c>
      <c r="I67" s="27"/>
    </row>
    <row r="68" spans="1:9" s="8" customFormat="1" ht="54" customHeight="1">
      <c r="A68" s="105"/>
      <c r="B68" s="65" t="s">
        <v>388</v>
      </c>
      <c r="C68" s="105" t="s">
        <v>386</v>
      </c>
      <c r="D68" s="66">
        <v>50</v>
      </c>
      <c r="E68" s="66">
        <v>8.8</v>
      </c>
      <c r="F68" s="66">
        <v>0</v>
      </c>
      <c r="G68" s="34">
        <f t="shared" si="2"/>
        <v>0</v>
      </c>
      <c r="H68" s="34">
        <f t="shared" si="3"/>
        <v>0</v>
      </c>
      <c r="I68" s="27"/>
    </row>
    <row r="69" spans="1:9" s="8" customFormat="1" ht="20.25" customHeight="1">
      <c r="A69" s="101" t="s">
        <v>37</v>
      </c>
      <c r="B69" s="172" t="s">
        <v>487</v>
      </c>
      <c r="C69" s="109"/>
      <c r="D69" s="66">
        <f>D70</f>
        <v>3</v>
      </c>
      <c r="E69" s="66">
        <f>E70</f>
        <v>0.5</v>
      </c>
      <c r="F69" s="66">
        <f>F70</f>
        <v>0</v>
      </c>
      <c r="G69" s="34">
        <f t="shared" si="2"/>
        <v>0</v>
      </c>
      <c r="H69" s="34">
        <f t="shared" si="3"/>
        <v>0</v>
      </c>
      <c r="I69" s="27"/>
    </row>
    <row r="70" spans="1:9" s="8" customFormat="1" ht="49.5" customHeight="1">
      <c r="A70" s="101" t="s">
        <v>466</v>
      </c>
      <c r="B70" s="168" t="s">
        <v>467</v>
      </c>
      <c r="C70" s="109"/>
      <c r="D70" s="66">
        <v>3</v>
      </c>
      <c r="E70" s="66">
        <v>0.5</v>
      </c>
      <c r="F70" s="66">
        <v>0</v>
      </c>
      <c r="G70" s="34">
        <f t="shared" si="2"/>
        <v>0</v>
      </c>
      <c r="H70" s="34">
        <f t="shared" si="3"/>
        <v>0</v>
      </c>
      <c r="I70" s="27"/>
    </row>
    <row r="71" spans="1:8" ht="17.25" customHeight="1">
      <c r="A71" s="102">
        <v>1000</v>
      </c>
      <c r="B71" s="172" t="s">
        <v>49</v>
      </c>
      <c r="C71" s="102"/>
      <c r="D71" s="61">
        <f>D72</f>
        <v>36</v>
      </c>
      <c r="E71" s="61">
        <f>E72</f>
        <v>9</v>
      </c>
      <c r="F71" s="61">
        <f>F72</f>
        <v>0</v>
      </c>
      <c r="G71" s="34">
        <f t="shared" si="2"/>
        <v>0</v>
      </c>
      <c r="H71" s="34">
        <f t="shared" si="3"/>
        <v>0</v>
      </c>
    </row>
    <row r="72" spans="1:8" ht="16.5" customHeight="1">
      <c r="A72" s="101">
        <v>1001</v>
      </c>
      <c r="B72" s="168" t="s">
        <v>145</v>
      </c>
      <c r="C72" s="101" t="s">
        <v>192</v>
      </c>
      <c r="D72" s="62">
        <v>36</v>
      </c>
      <c r="E72" s="62">
        <v>9</v>
      </c>
      <c r="F72" s="62">
        <v>0</v>
      </c>
      <c r="G72" s="34">
        <f t="shared" si="2"/>
        <v>0</v>
      </c>
      <c r="H72" s="34">
        <f t="shared" si="3"/>
        <v>0</v>
      </c>
    </row>
    <row r="73" spans="1:8" ht="30.75" customHeight="1">
      <c r="A73" s="102"/>
      <c r="B73" s="172" t="s">
        <v>84</v>
      </c>
      <c r="C73" s="102"/>
      <c r="D73" s="62">
        <f>D74</f>
        <v>324.5</v>
      </c>
      <c r="E73" s="62">
        <f>E74</f>
        <v>24.3</v>
      </c>
      <c r="F73" s="62">
        <f>F74</f>
        <v>0</v>
      </c>
      <c r="G73" s="34">
        <f t="shared" si="2"/>
        <v>0</v>
      </c>
      <c r="H73" s="34">
        <f t="shared" si="3"/>
        <v>0</v>
      </c>
    </row>
    <row r="74" spans="1:9" s="8" customFormat="1" ht="36.75" customHeight="1">
      <c r="A74" s="105"/>
      <c r="B74" s="65" t="s">
        <v>85</v>
      </c>
      <c r="C74" s="105" t="s">
        <v>155</v>
      </c>
      <c r="D74" s="66">
        <v>324.5</v>
      </c>
      <c r="E74" s="66">
        <v>24.3</v>
      </c>
      <c r="F74" s="66">
        <v>0</v>
      </c>
      <c r="G74" s="34">
        <f t="shared" si="2"/>
        <v>0</v>
      </c>
      <c r="H74" s="34">
        <f t="shared" si="3"/>
        <v>0</v>
      </c>
      <c r="I74" s="27"/>
    </row>
    <row r="75" spans="1:8" ht="18.75">
      <c r="A75" s="102"/>
      <c r="B75" s="172" t="s">
        <v>55</v>
      </c>
      <c r="C75" s="63"/>
      <c r="D75" s="61">
        <f>D30+D41+D43+D49+D53+D71+D73+D69</f>
        <v>4786.2</v>
      </c>
      <c r="E75" s="61">
        <f>E30+E41+E43+E49+E53+E71+E73+E69</f>
        <v>1050.6</v>
      </c>
      <c r="F75" s="61">
        <f>F30+F41+F43+F49+F53+F71+F73+F69</f>
        <v>130.5</v>
      </c>
      <c r="G75" s="34">
        <f t="shared" si="2"/>
        <v>0.02726588943211734</v>
      </c>
      <c r="H75" s="34">
        <f t="shared" si="3"/>
        <v>0.12421473443746432</v>
      </c>
    </row>
    <row r="76" spans="1:8" ht="15.75" customHeight="1">
      <c r="A76" s="111"/>
      <c r="B76" s="168" t="s">
        <v>70</v>
      </c>
      <c r="C76" s="101"/>
      <c r="D76" s="83">
        <f>D73</f>
        <v>324.5</v>
      </c>
      <c r="E76" s="83">
        <f>E73</f>
        <v>24.3</v>
      </c>
      <c r="F76" s="83">
        <f>F73</f>
        <v>0</v>
      </c>
      <c r="G76" s="34">
        <f t="shared" si="2"/>
        <v>0</v>
      </c>
      <c r="H76" s="34">
        <f t="shared" si="3"/>
        <v>0</v>
      </c>
    </row>
    <row r="77" spans="1:10" ht="18">
      <c r="A77" s="112"/>
      <c r="J77" s="22"/>
    </row>
    <row r="78" spans="1:6" ht="18">
      <c r="A78" s="112"/>
      <c r="B78" s="86" t="s">
        <v>261</v>
      </c>
      <c r="C78" s="42"/>
      <c r="F78" s="37">
        <v>2593.9</v>
      </c>
    </row>
    <row r="79" spans="1:3" ht="18">
      <c r="A79" s="112"/>
      <c r="B79" s="86"/>
      <c r="C79" s="42"/>
    </row>
    <row r="80" spans="1:3" ht="18" hidden="1">
      <c r="A80" s="112"/>
      <c r="B80" s="86" t="s">
        <v>71</v>
      </c>
      <c r="C80" s="42"/>
    </row>
    <row r="81" spans="1:3" ht="18" hidden="1">
      <c r="A81" s="112"/>
      <c r="B81" s="86" t="s">
        <v>72</v>
      </c>
      <c r="C81" s="42"/>
    </row>
    <row r="82" spans="1:3" ht="18" hidden="1">
      <c r="A82" s="112"/>
      <c r="B82" s="86"/>
      <c r="C82" s="42"/>
    </row>
    <row r="83" spans="1:3" ht="18" hidden="1">
      <c r="A83" s="112"/>
      <c r="B83" s="86" t="s">
        <v>73</v>
      </c>
      <c r="C83" s="42"/>
    </row>
    <row r="84" spans="1:3" ht="18" hidden="1">
      <c r="A84" s="112"/>
      <c r="B84" s="86" t="s">
        <v>74</v>
      </c>
      <c r="C84" s="42"/>
    </row>
    <row r="85" spans="1:3" ht="18" hidden="1">
      <c r="A85" s="112"/>
      <c r="B85" s="86"/>
      <c r="C85" s="42"/>
    </row>
    <row r="86" spans="1:3" ht="18" hidden="1">
      <c r="A86" s="112"/>
      <c r="B86" s="86" t="s">
        <v>75</v>
      </c>
      <c r="C86" s="42"/>
    </row>
    <row r="87" spans="1:3" ht="18" hidden="1">
      <c r="A87" s="112"/>
      <c r="B87" s="86" t="s">
        <v>76</v>
      </c>
      <c r="C87" s="42"/>
    </row>
    <row r="88" spans="1:3" ht="18" hidden="1">
      <c r="A88" s="112"/>
      <c r="B88" s="86"/>
      <c r="C88" s="42"/>
    </row>
    <row r="89" spans="1:3" ht="18" hidden="1">
      <c r="A89" s="112"/>
      <c r="B89" s="86" t="s">
        <v>77</v>
      </c>
      <c r="C89" s="42"/>
    </row>
    <row r="90" spans="1:3" ht="18" hidden="1">
      <c r="A90" s="112"/>
      <c r="B90" s="86" t="s">
        <v>78</v>
      </c>
      <c r="C90" s="42"/>
    </row>
    <row r="91" spans="1:3" ht="18" hidden="1">
      <c r="A91" s="112"/>
      <c r="B91" s="86"/>
      <c r="C91" s="42"/>
    </row>
    <row r="92" spans="1:3" ht="18" hidden="1">
      <c r="A92" s="112"/>
      <c r="B92" s="86"/>
      <c r="C92" s="42"/>
    </row>
    <row r="93" spans="1:8" ht="18">
      <c r="A93" s="112"/>
      <c r="B93" s="86" t="s">
        <v>79</v>
      </c>
      <c r="C93" s="42"/>
      <c r="F93" s="36">
        <f>F78+F25-F75</f>
        <v>2654.7000000000003</v>
      </c>
      <c r="H93" s="36"/>
    </row>
    <row r="94" ht="18">
      <c r="A94" s="112"/>
    </row>
    <row r="95" spans="1:8" ht="15">
      <c r="A95" s="112"/>
      <c r="D95" s="23"/>
      <c r="E95" s="23"/>
      <c r="F95" s="23"/>
      <c r="G95" s="23"/>
      <c r="H95" s="23"/>
    </row>
    <row r="96" spans="1:8" ht="15.75">
      <c r="A96" s="112"/>
      <c r="B96" s="86" t="s">
        <v>80</v>
      </c>
      <c r="C96" s="42"/>
      <c r="D96" s="23"/>
      <c r="E96" s="23"/>
      <c r="F96" s="23"/>
      <c r="G96" s="23"/>
      <c r="H96" s="23"/>
    </row>
    <row r="97" spans="1:8" ht="15.75">
      <c r="A97" s="112"/>
      <c r="B97" s="86" t="s">
        <v>81</v>
      </c>
      <c r="C97" s="42"/>
      <c r="D97" s="23"/>
      <c r="E97" s="23"/>
      <c r="F97" s="23"/>
      <c r="G97" s="23"/>
      <c r="H97" s="23"/>
    </row>
    <row r="98" spans="1:8" ht="15.75">
      <c r="A98" s="112"/>
      <c r="B98" s="86" t="s">
        <v>82</v>
      </c>
      <c r="C98" s="42"/>
      <c r="D98" s="23"/>
      <c r="E98" s="23"/>
      <c r="F98" s="23"/>
      <c r="G98" s="23"/>
      <c r="H98" s="23"/>
    </row>
  </sheetData>
  <sheetProtection/>
  <mergeCells count="16">
    <mergeCell ref="A28:A29"/>
    <mergeCell ref="B28:B29"/>
    <mergeCell ref="D28:D29"/>
    <mergeCell ref="H28:H29"/>
    <mergeCell ref="E28:E29"/>
    <mergeCell ref="C28:C29"/>
    <mergeCell ref="A1:H1"/>
    <mergeCell ref="G2:G3"/>
    <mergeCell ref="G28:G29"/>
    <mergeCell ref="A27:H27"/>
    <mergeCell ref="F28:F29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05"/>
  <sheetViews>
    <sheetView zoomScalePageLayoutView="0" workbookViewId="0" topLeftCell="A69">
      <selection activeCell="C69" sqref="C1:C16384"/>
    </sheetView>
  </sheetViews>
  <sheetFormatPr defaultColWidth="9.140625" defaultRowHeight="12.75"/>
  <cols>
    <col min="1" max="1" width="7.8515625" style="84" customWidth="1"/>
    <col min="2" max="2" width="38.140625" style="84" customWidth="1"/>
    <col min="3" max="3" width="12.7109375" style="112" hidden="1" customWidth="1"/>
    <col min="4" max="4" width="11.7109375" style="37" customWidth="1"/>
    <col min="5" max="5" width="12.7109375" style="37" customWidth="1"/>
    <col min="6" max="6" width="13.140625" style="37" customWidth="1"/>
    <col min="7" max="7" width="12.00390625" style="37" customWidth="1"/>
    <col min="8" max="8" width="12.421875" style="37" customWidth="1"/>
    <col min="9" max="9" width="9.140625" style="23" customWidth="1"/>
    <col min="10" max="16384" width="9.140625" style="1" customWidth="1"/>
  </cols>
  <sheetData>
    <row r="1" spans="1:9" s="4" customFormat="1" ht="52.5" customHeight="1">
      <c r="A1" s="198" t="s">
        <v>531</v>
      </c>
      <c r="B1" s="198"/>
      <c r="C1" s="198"/>
      <c r="D1" s="198"/>
      <c r="E1" s="198"/>
      <c r="F1" s="198"/>
      <c r="G1" s="198"/>
      <c r="H1" s="198"/>
      <c r="I1" s="30"/>
    </row>
    <row r="2" spans="1:8" ht="12.75" customHeight="1">
      <c r="A2" s="167"/>
      <c r="B2" s="201" t="s">
        <v>2</v>
      </c>
      <c r="C2" s="221"/>
      <c r="D2" s="199" t="s">
        <v>3</v>
      </c>
      <c r="E2" s="201" t="s">
        <v>538</v>
      </c>
      <c r="F2" s="199" t="s">
        <v>4</v>
      </c>
      <c r="G2" s="201" t="s">
        <v>253</v>
      </c>
      <c r="H2" s="201" t="s">
        <v>539</v>
      </c>
    </row>
    <row r="3" spans="1:8" ht="51" customHeight="1">
      <c r="A3" s="167"/>
      <c r="B3" s="202"/>
      <c r="C3" s="222"/>
      <c r="D3" s="199"/>
      <c r="E3" s="202"/>
      <c r="F3" s="199"/>
      <c r="G3" s="202"/>
      <c r="H3" s="202"/>
    </row>
    <row r="4" spans="1:8" ht="18.75">
      <c r="A4" s="167"/>
      <c r="B4" s="172" t="s">
        <v>69</v>
      </c>
      <c r="C4" s="100"/>
      <c r="D4" s="61">
        <f>D5+D6+D7+D8+D9+D10+D11+D12+D13+D14+D15+D16+D19+D20+D21+D22+D23+D18</f>
        <v>5577</v>
      </c>
      <c r="E4" s="61">
        <f>E5+E6+E7+E8+E9+E10+E11+E12+E13+E14+E15+E16+E19+E20+E21+E22+E18</f>
        <v>1165</v>
      </c>
      <c r="F4" s="61">
        <f>F5+F7+F8+F9+F10+F17+F18+F19+F24</f>
        <v>149.3</v>
      </c>
      <c r="G4" s="34">
        <f aca="true" t="shared" si="0" ref="G4:G30">F4/D4</f>
        <v>0.026770665232203696</v>
      </c>
      <c r="H4" s="34">
        <f aca="true" t="shared" si="1" ref="H4:H30">F4/E4</f>
        <v>0.12815450643776824</v>
      </c>
    </row>
    <row r="5" spans="1:8" ht="25.5" customHeight="1">
      <c r="A5" s="167"/>
      <c r="B5" s="82" t="s">
        <v>297</v>
      </c>
      <c r="C5" s="101"/>
      <c r="D5" s="62">
        <v>167.7</v>
      </c>
      <c r="E5" s="62">
        <v>10</v>
      </c>
      <c r="F5" s="62">
        <v>6</v>
      </c>
      <c r="G5" s="34">
        <f t="shared" si="0"/>
        <v>0.03577817531305904</v>
      </c>
      <c r="H5" s="34">
        <f t="shared" si="1"/>
        <v>0.6</v>
      </c>
    </row>
    <row r="6" spans="1:8" ht="21" customHeight="1" hidden="1">
      <c r="A6" s="167"/>
      <c r="B6" s="82" t="s">
        <v>176</v>
      </c>
      <c r="C6" s="101"/>
      <c r="D6" s="62">
        <v>0</v>
      </c>
      <c r="E6" s="62">
        <v>0</v>
      </c>
      <c r="F6" s="62">
        <v>0</v>
      </c>
      <c r="G6" s="34" t="e">
        <f t="shared" si="0"/>
        <v>#DIV/0!</v>
      </c>
      <c r="H6" s="34" t="e">
        <f t="shared" si="1"/>
        <v>#DIV/0!</v>
      </c>
    </row>
    <row r="7" spans="1:8" ht="18.75">
      <c r="A7" s="167"/>
      <c r="B7" s="82" t="s">
        <v>6</v>
      </c>
      <c r="C7" s="101"/>
      <c r="D7" s="62">
        <v>1903.4</v>
      </c>
      <c r="E7" s="62">
        <v>1000</v>
      </c>
      <c r="F7" s="62">
        <v>107.4</v>
      </c>
      <c r="G7" s="34">
        <f t="shared" si="0"/>
        <v>0.05642534412104655</v>
      </c>
      <c r="H7" s="34">
        <f t="shared" si="1"/>
        <v>0.10740000000000001</v>
      </c>
    </row>
    <row r="8" spans="1:8" ht="18.75">
      <c r="A8" s="167"/>
      <c r="B8" s="82" t="s">
        <v>308</v>
      </c>
      <c r="C8" s="101"/>
      <c r="D8" s="62">
        <v>147.9</v>
      </c>
      <c r="E8" s="62">
        <v>5</v>
      </c>
      <c r="F8" s="62">
        <v>0</v>
      </c>
      <c r="G8" s="34">
        <f t="shared" si="0"/>
        <v>0</v>
      </c>
      <c r="H8" s="34">
        <f t="shared" si="1"/>
        <v>0</v>
      </c>
    </row>
    <row r="9" spans="1:8" ht="18.75">
      <c r="A9" s="167"/>
      <c r="B9" s="82" t="s">
        <v>8</v>
      </c>
      <c r="C9" s="101"/>
      <c r="D9" s="62">
        <v>3338</v>
      </c>
      <c r="E9" s="62">
        <v>146</v>
      </c>
      <c r="F9" s="62">
        <v>32.3</v>
      </c>
      <c r="G9" s="34">
        <f t="shared" si="0"/>
        <v>0.009676452965847812</v>
      </c>
      <c r="H9" s="34">
        <f t="shared" si="1"/>
        <v>0.22123287671232875</v>
      </c>
    </row>
    <row r="10" spans="1:8" ht="18.75">
      <c r="A10" s="167"/>
      <c r="B10" s="82" t="s">
        <v>300</v>
      </c>
      <c r="C10" s="101"/>
      <c r="D10" s="62">
        <v>15</v>
      </c>
      <c r="E10" s="62">
        <v>3</v>
      </c>
      <c r="F10" s="62">
        <v>0.8</v>
      </c>
      <c r="G10" s="34">
        <f t="shared" si="0"/>
        <v>0.05333333333333334</v>
      </c>
      <c r="H10" s="34">
        <f t="shared" si="1"/>
        <v>0.26666666666666666</v>
      </c>
    </row>
    <row r="11" spans="1:8" ht="31.5" hidden="1">
      <c r="A11" s="167"/>
      <c r="B11" s="82" t="s">
        <v>9</v>
      </c>
      <c r="C11" s="101"/>
      <c r="D11" s="62">
        <v>0</v>
      </c>
      <c r="E11" s="62">
        <v>0</v>
      </c>
      <c r="F11" s="62">
        <v>0</v>
      </c>
      <c r="G11" s="34" t="e">
        <f t="shared" si="0"/>
        <v>#DIV/0!</v>
      </c>
      <c r="H11" s="34" t="e">
        <f t="shared" si="1"/>
        <v>#DIV/0!</v>
      </c>
    </row>
    <row r="12" spans="1:8" ht="18.75" hidden="1">
      <c r="A12" s="167"/>
      <c r="B12" s="82" t="s">
        <v>10</v>
      </c>
      <c r="C12" s="101"/>
      <c r="D12" s="62">
        <v>0</v>
      </c>
      <c r="E12" s="62">
        <v>0</v>
      </c>
      <c r="F12" s="62">
        <v>0</v>
      </c>
      <c r="G12" s="34" t="e">
        <f t="shared" si="0"/>
        <v>#DIV/0!</v>
      </c>
      <c r="H12" s="34" t="e">
        <f t="shared" si="1"/>
        <v>#DIV/0!</v>
      </c>
    </row>
    <row r="13" spans="1:8" ht="31.5" customHeight="1" hidden="1">
      <c r="A13" s="167"/>
      <c r="B13" s="82" t="s">
        <v>311</v>
      </c>
      <c r="C13" s="101"/>
      <c r="D13" s="62">
        <v>0</v>
      </c>
      <c r="E13" s="62">
        <v>0</v>
      </c>
      <c r="F13" s="62">
        <v>0</v>
      </c>
      <c r="G13" s="34" t="e">
        <f t="shared" si="0"/>
        <v>#DIV/0!</v>
      </c>
      <c r="H13" s="34" t="e">
        <f t="shared" si="1"/>
        <v>#DIV/0!</v>
      </c>
    </row>
    <row r="14" spans="1:8" ht="16.5" customHeight="1" hidden="1">
      <c r="A14" s="167"/>
      <c r="B14" s="82" t="s">
        <v>13</v>
      </c>
      <c r="C14" s="101"/>
      <c r="D14" s="62">
        <v>0</v>
      </c>
      <c r="E14" s="62">
        <v>0</v>
      </c>
      <c r="F14" s="62">
        <v>0</v>
      </c>
      <c r="G14" s="34" t="e">
        <f t="shared" si="0"/>
        <v>#DIV/0!</v>
      </c>
      <c r="H14" s="34" t="e">
        <f t="shared" si="1"/>
        <v>#DIV/0!</v>
      </c>
    </row>
    <row r="15" spans="1:8" ht="18" customHeight="1" hidden="1">
      <c r="A15" s="167"/>
      <c r="B15" s="82" t="s">
        <v>14</v>
      </c>
      <c r="C15" s="101"/>
      <c r="D15" s="62">
        <v>0</v>
      </c>
      <c r="E15" s="62">
        <v>0</v>
      </c>
      <c r="F15" s="62">
        <v>0</v>
      </c>
      <c r="G15" s="34" t="e">
        <f t="shared" si="0"/>
        <v>#DIV/0!</v>
      </c>
      <c r="H15" s="34" t="e">
        <f t="shared" si="1"/>
        <v>#DIV/0!</v>
      </c>
    </row>
    <row r="16" spans="1:8" ht="20.25" customHeight="1" hidden="1">
      <c r="A16" s="167"/>
      <c r="B16" s="82" t="s">
        <v>15</v>
      </c>
      <c r="C16" s="101"/>
      <c r="D16" s="62">
        <v>0</v>
      </c>
      <c r="E16" s="62">
        <v>0</v>
      </c>
      <c r="F16" s="62">
        <v>0</v>
      </c>
      <c r="G16" s="34" t="e">
        <f t="shared" si="0"/>
        <v>#DIV/0!</v>
      </c>
      <c r="H16" s="34" t="e">
        <f t="shared" si="1"/>
        <v>#DIV/0!</v>
      </c>
    </row>
    <row r="17" spans="1:8" ht="20.25" customHeight="1">
      <c r="A17" s="167"/>
      <c r="B17" s="82" t="s">
        <v>311</v>
      </c>
      <c r="C17" s="101"/>
      <c r="D17" s="62">
        <v>0</v>
      </c>
      <c r="E17" s="62">
        <v>0</v>
      </c>
      <c r="F17" s="62">
        <v>1.5</v>
      </c>
      <c r="G17" s="34">
        <v>0</v>
      </c>
      <c r="H17" s="34">
        <v>0</v>
      </c>
    </row>
    <row r="18" spans="1:8" ht="34.5" customHeight="1">
      <c r="A18" s="167"/>
      <c r="B18" s="168" t="s">
        <v>294</v>
      </c>
      <c r="C18" s="101"/>
      <c r="D18" s="62">
        <v>5</v>
      </c>
      <c r="E18" s="62">
        <v>1</v>
      </c>
      <c r="F18" s="62">
        <v>0</v>
      </c>
      <c r="G18" s="34">
        <v>0</v>
      </c>
      <c r="H18" s="34">
        <v>0</v>
      </c>
    </row>
    <row r="19" spans="1:8" ht="31.5">
      <c r="A19" s="167"/>
      <c r="B19" s="82" t="s">
        <v>317</v>
      </c>
      <c r="C19" s="101"/>
      <c r="D19" s="62">
        <v>0</v>
      </c>
      <c r="E19" s="62">
        <v>0</v>
      </c>
      <c r="F19" s="62">
        <v>1.3</v>
      </c>
      <c r="G19" s="34">
        <v>0</v>
      </c>
      <c r="H19" s="34">
        <v>0</v>
      </c>
    </row>
    <row r="20" spans="1:8" ht="31.5" hidden="1">
      <c r="A20" s="167"/>
      <c r="B20" s="168" t="s">
        <v>188</v>
      </c>
      <c r="C20" s="101"/>
      <c r="D20" s="62">
        <v>0</v>
      </c>
      <c r="E20" s="62">
        <v>0</v>
      </c>
      <c r="F20" s="62">
        <v>0</v>
      </c>
      <c r="G20" s="34" t="e">
        <f t="shared" si="0"/>
        <v>#DIV/0!</v>
      </c>
      <c r="H20" s="34" t="e">
        <f t="shared" si="1"/>
        <v>#DIV/0!</v>
      </c>
    </row>
    <row r="21" spans="1:8" ht="18.75" hidden="1">
      <c r="A21" s="167"/>
      <c r="B21" s="168" t="s">
        <v>99</v>
      </c>
      <c r="C21" s="101"/>
      <c r="D21" s="62">
        <v>0</v>
      </c>
      <c r="E21" s="62">
        <v>0</v>
      </c>
      <c r="F21" s="62">
        <v>0</v>
      </c>
      <c r="G21" s="34" t="e">
        <f t="shared" si="0"/>
        <v>#DIV/0!</v>
      </c>
      <c r="H21" s="34" t="e">
        <f t="shared" si="1"/>
        <v>#DIV/0!</v>
      </c>
    </row>
    <row r="22" spans="1:8" ht="18.75" hidden="1">
      <c r="A22" s="167"/>
      <c r="B22" s="168" t="s">
        <v>18</v>
      </c>
      <c r="C22" s="101"/>
      <c r="D22" s="62">
        <v>0</v>
      </c>
      <c r="E22" s="62">
        <v>0</v>
      </c>
      <c r="F22" s="62">
        <v>0</v>
      </c>
      <c r="G22" s="34" t="e">
        <f t="shared" si="0"/>
        <v>#DIV/0!</v>
      </c>
      <c r="H22" s="34" t="e">
        <f t="shared" si="1"/>
        <v>#DIV/0!</v>
      </c>
    </row>
    <row r="23" spans="1:8" ht="31.5" hidden="1">
      <c r="A23" s="167"/>
      <c r="B23" s="168" t="s">
        <v>306</v>
      </c>
      <c r="C23" s="101"/>
      <c r="D23" s="62">
        <v>0</v>
      </c>
      <c r="E23" s="62">
        <v>0</v>
      </c>
      <c r="F23" s="62">
        <v>0</v>
      </c>
      <c r="G23" s="34" t="e">
        <f t="shared" si="0"/>
        <v>#DIV/0!</v>
      </c>
      <c r="H23" s="34" t="e">
        <f t="shared" si="1"/>
        <v>#DIV/0!</v>
      </c>
    </row>
    <row r="24" spans="1:8" ht="31.5" hidden="1">
      <c r="A24" s="167"/>
      <c r="B24" s="168" t="s">
        <v>310</v>
      </c>
      <c r="C24" s="101"/>
      <c r="D24" s="62">
        <v>0</v>
      </c>
      <c r="E24" s="62">
        <v>0</v>
      </c>
      <c r="F24" s="62">
        <v>0</v>
      </c>
      <c r="G24" s="34" t="e">
        <f t="shared" si="0"/>
        <v>#DIV/0!</v>
      </c>
      <c r="H24" s="34" t="e">
        <f t="shared" si="1"/>
        <v>#DIV/0!</v>
      </c>
    </row>
    <row r="25" spans="1:8" ht="31.5">
      <c r="A25" s="167"/>
      <c r="B25" s="172" t="s">
        <v>19</v>
      </c>
      <c r="C25" s="102"/>
      <c r="D25" s="62">
        <f>D26+D27+D28</f>
        <v>193.1</v>
      </c>
      <c r="E25" s="62">
        <f>E26+E27+E28</f>
        <v>48.2</v>
      </c>
      <c r="F25" s="62">
        <f>F26+F27+F28</f>
        <v>9.3</v>
      </c>
      <c r="G25" s="34">
        <f t="shared" si="0"/>
        <v>0.04816157431382704</v>
      </c>
      <c r="H25" s="34">
        <f t="shared" si="1"/>
        <v>0.19294605809128632</v>
      </c>
    </row>
    <row r="26" spans="1:8" ht="18.75">
      <c r="A26" s="167"/>
      <c r="B26" s="168" t="s">
        <v>20</v>
      </c>
      <c r="C26" s="101"/>
      <c r="D26" s="62">
        <v>112.1</v>
      </c>
      <c r="E26" s="62">
        <v>28</v>
      </c>
      <c r="F26" s="62">
        <v>9.3</v>
      </c>
      <c r="G26" s="34">
        <f t="shared" si="0"/>
        <v>0.08296164139161465</v>
      </c>
      <c r="H26" s="34">
        <f t="shared" si="1"/>
        <v>0.3321428571428572</v>
      </c>
    </row>
    <row r="27" spans="1:8" ht="18.75">
      <c r="A27" s="167"/>
      <c r="B27" s="168" t="s">
        <v>86</v>
      </c>
      <c r="C27" s="101"/>
      <c r="D27" s="62">
        <v>81</v>
      </c>
      <c r="E27" s="62">
        <v>20.2</v>
      </c>
      <c r="F27" s="62">
        <v>0</v>
      </c>
      <c r="G27" s="34">
        <f t="shared" si="0"/>
        <v>0</v>
      </c>
      <c r="H27" s="34">
        <f t="shared" si="1"/>
        <v>0</v>
      </c>
    </row>
    <row r="28" spans="1:8" ht="87" customHeight="1" hidden="1">
      <c r="A28" s="167"/>
      <c r="B28" s="168" t="s">
        <v>407</v>
      </c>
      <c r="C28" s="101"/>
      <c r="D28" s="62">
        <v>0</v>
      </c>
      <c r="E28" s="62">
        <v>0</v>
      </c>
      <c r="F28" s="62">
        <v>0</v>
      </c>
      <c r="G28" s="34" t="e">
        <f t="shared" si="0"/>
        <v>#DIV/0!</v>
      </c>
      <c r="H28" s="34" t="e">
        <f t="shared" si="1"/>
        <v>#DIV/0!</v>
      </c>
    </row>
    <row r="29" spans="1:8" ht="18.75">
      <c r="A29" s="167"/>
      <c r="B29" s="172" t="s">
        <v>23</v>
      </c>
      <c r="C29" s="104"/>
      <c r="D29" s="62">
        <f>D4+D25</f>
        <v>5770.1</v>
      </c>
      <c r="E29" s="62">
        <f>E4+E25</f>
        <v>1213.2</v>
      </c>
      <c r="F29" s="62">
        <f>F4+F25</f>
        <v>158.60000000000002</v>
      </c>
      <c r="G29" s="34">
        <f t="shared" si="0"/>
        <v>0.0274865253635119</v>
      </c>
      <c r="H29" s="34">
        <f t="shared" si="1"/>
        <v>0.13072865150016486</v>
      </c>
    </row>
    <row r="30" spans="1:8" ht="18.75" hidden="1">
      <c r="A30" s="167"/>
      <c r="B30" s="168" t="s">
        <v>92</v>
      </c>
      <c r="C30" s="101"/>
      <c r="D30" s="62">
        <f>D4</f>
        <v>5577</v>
      </c>
      <c r="E30" s="62">
        <f>E4</f>
        <v>1165</v>
      </c>
      <c r="F30" s="62">
        <f>F4</f>
        <v>149.3</v>
      </c>
      <c r="G30" s="34">
        <f t="shared" si="0"/>
        <v>0.026770665232203696</v>
      </c>
      <c r="H30" s="34">
        <f t="shared" si="1"/>
        <v>0.12815450643776824</v>
      </c>
    </row>
    <row r="31" spans="1:8" ht="12.75">
      <c r="A31" s="208"/>
      <c r="B31" s="211"/>
      <c r="C31" s="211"/>
      <c r="D31" s="211"/>
      <c r="E31" s="211"/>
      <c r="F31" s="211"/>
      <c r="G31" s="211"/>
      <c r="H31" s="212"/>
    </row>
    <row r="32" spans="1:8" ht="15" customHeight="1">
      <c r="A32" s="223" t="s">
        <v>132</v>
      </c>
      <c r="B32" s="224" t="s">
        <v>24</v>
      </c>
      <c r="C32" s="221" t="s">
        <v>154</v>
      </c>
      <c r="D32" s="193" t="s">
        <v>3</v>
      </c>
      <c r="E32" s="195" t="s">
        <v>538</v>
      </c>
      <c r="F32" s="193" t="s">
        <v>4</v>
      </c>
      <c r="G32" s="195" t="s">
        <v>253</v>
      </c>
      <c r="H32" s="195" t="s">
        <v>539</v>
      </c>
    </row>
    <row r="33" spans="1:8" ht="46.5" customHeight="1">
      <c r="A33" s="223"/>
      <c r="B33" s="224"/>
      <c r="C33" s="222"/>
      <c r="D33" s="193"/>
      <c r="E33" s="196"/>
      <c r="F33" s="193"/>
      <c r="G33" s="196"/>
      <c r="H33" s="196"/>
    </row>
    <row r="34" spans="1:8" ht="39.75" customHeight="1">
      <c r="A34" s="63" t="s">
        <v>56</v>
      </c>
      <c r="B34" s="172" t="s">
        <v>25</v>
      </c>
      <c r="C34" s="102"/>
      <c r="D34" s="61">
        <f>D35+D38+D39+D36</f>
        <v>3098</v>
      </c>
      <c r="E34" s="61">
        <f>E35+E38+E39+E36</f>
        <v>751.5999999999999</v>
      </c>
      <c r="F34" s="61">
        <f>F35+F38+F39+F36</f>
        <v>57.7</v>
      </c>
      <c r="G34" s="34">
        <f>F34/D34</f>
        <v>0.018624919302775985</v>
      </c>
      <c r="H34" s="34">
        <f>F34/E34</f>
        <v>0.07676955827567856</v>
      </c>
    </row>
    <row r="35" spans="1:8" ht="102.75" customHeight="1">
      <c r="A35" s="171" t="s">
        <v>59</v>
      </c>
      <c r="B35" s="168" t="s">
        <v>135</v>
      </c>
      <c r="C35" s="101" t="s">
        <v>59</v>
      </c>
      <c r="D35" s="62">
        <v>3063</v>
      </c>
      <c r="E35" s="62">
        <v>750.8</v>
      </c>
      <c r="F35" s="62">
        <v>57.7</v>
      </c>
      <c r="G35" s="34">
        <f aca="true" t="shared" si="2" ref="G35:G82">F35/D35</f>
        <v>0.018837740777016</v>
      </c>
      <c r="H35" s="34">
        <f aca="true" t="shared" si="3" ref="H35:H82">F35/E35</f>
        <v>0.07685135855087907</v>
      </c>
    </row>
    <row r="36" spans="1:8" ht="32.25" customHeight="1" hidden="1">
      <c r="A36" s="171" t="s">
        <v>156</v>
      </c>
      <c r="B36" s="168" t="s">
        <v>252</v>
      </c>
      <c r="C36" s="101" t="s">
        <v>156</v>
      </c>
      <c r="D36" s="62">
        <f>D37</f>
        <v>0</v>
      </c>
      <c r="E36" s="62">
        <f>E37</f>
        <v>0</v>
      </c>
      <c r="F36" s="62">
        <f>F37</f>
        <v>0</v>
      </c>
      <c r="G36" s="34" t="e">
        <f t="shared" si="2"/>
        <v>#DIV/0!</v>
      </c>
      <c r="H36" s="34" t="e">
        <f t="shared" si="3"/>
        <v>#DIV/0!</v>
      </c>
    </row>
    <row r="37" spans="1:8" ht="53.25" customHeight="1" hidden="1">
      <c r="A37" s="171"/>
      <c r="B37" s="168" t="s">
        <v>275</v>
      </c>
      <c r="C37" s="101" t="s">
        <v>274</v>
      </c>
      <c r="D37" s="62">
        <v>0</v>
      </c>
      <c r="E37" s="62">
        <v>0</v>
      </c>
      <c r="F37" s="62">
        <v>0</v>
      </c>
      <c r="G37" s="34" t="e">
        <f t="shared" si="2"/>
        <v>#DIV/0!</v>
      </c>
      <c r="H37" s="34" t="e">
        <f t="shared" si="3"/>
        <v>#DIV/0!</v>
      </c>
    </row>
    <row r="38" spans="1:8" ht="29.25" customHeight="1">
      <c r="A38" s="171" t="s">
        <v>61</v>
      </c>
      <c r="B38" s="168" t="s">
        <v>27</v>
      </c>
      <c r="C38" s="101" t="s">
        <v>61</v>
      </c>
      <c r="D38" s="62">
        <v>30</v>
      </c>
      <c r="E38" s="62">
        <v>0</v>
      </c>
      <c r="F38" s="62">
        <v>0</v>
      </c>
      <c r="G38" s="34">
        <f t="shared" si="2"/>
        <v>0</v>
      </c>
      <c r="H38" s="34">
        <v>0</v>
      </c>
    </row>
    <row r="39" spans="1:8" ht="32.25" customHeight="1">
      <c r="A39" s="171" t="s">
        <v>109</v>
      </c>
      <c r="B39" s="168" t="s">
        <v>106</v>
      </c>
      <c r="C39" s="101"/>
      <c r="D39" s="62">
        <f>D40+D41+D42+D43</f>
        <v>5</v>
      </c>
      <c r="E39" s="62">
        <f>E40+E41+E42+E43</f>
        <v>0.8</v>
      </c>
      <c r="F39" s="62">
        <f>F40+F41+F42+F43</f>
        <v>0</v>
      </c>
      <c r="G39" s="34">
        <f t="shared" si="2"/>
        <v>0</v>
      </c>
      <c r="H39" s="34">
        <f t="shared" si="3"/>
        <v>0</v>
      </c>
    </row>
    <row r="40" spans="1:9" s="8" customFormat="1" ht="31.5">
      <c r="A40" s="64"/>
      <c r="B40" s="65" t="s">
        <v>96</v>
      </c>
      <c r="C40" s="105" t="s">
        <v>190</v>
      </c>
      <c r="D40" s="66">
        <v>5</v>
      </c>
      <c r="E40" s="66">
        <v>0.8</v>
      </c>
      <c r="F40" s="66">
        <v>0</v>
      </c>
      <c r="G40" s="34">
        <f t="shared" si="2"/>
        <v>0</v>
      </c>
      <c r="H40" s="34">
        <f t="shared" si="3"/>
        <v>0</v>
      </c>
      <c r="I40" s="27"/>
    </row>
    <row r="41" spans="1:9" s="8" customFormat="1" ht="47.25" hidden="1">
      <c r="A41" s="64"/>
      <c r="B41" s="65" t="s">
        <v>159</v>
      </c>
      <c r="C41" s="105" t="s">
        <v>199</v>
      </c>
      <c r="D41" s="66">
        <v>0</v>
      </c>
      <c r="E41" s="66">
        <v>0</v>
      </c>
      <c r="F41" s="66">
        <v>0</v>
      </c>
      <c r="G41" s="34" t="e">
        <f t="shared" si="2"/>
        <v>#DIV/0!</v>
      </c>
      <c r="H41" s="34" t="e">
        <f t="shared" si="3"/>
        <v>#DIV/0!</v>
      </c>
      <c r="I41" s="27"/>
    </row>
    <row r="42" spans="1:9" s="8" customFormat="1" ht="47.25" hidden="1">
      <c r="A42" s="64"/>
      <c r="B42" s="65" t="s">
        <v>245</v>
      </c>
      <c r="C42" s="105" t="s">
        <v>244</v>
      </c>
      <c r="D42" s="66">
        <v>0</v>
      </c>
      <c r="E42" s="66"/>
      <c r="F42" s="66">
        <v>0</v>
      </c>
      <c r="G42" s="34" t="e">
        <f t="shared" si="2"/>
        <v>#DIV/0!</v>
      </c>
      <c r="H42" s="34" t="e">
        <f t="shared" si="3"/>
        <v>#DIV/0!</v>
      </c>
      <c r="I42" s="27"/>
    </row>
    <row r="43" spans="1:9" s="8" customFormat="1" ht="31.5" hidden="1">
      <c r="A43" s="64"/>
      <c r="B43" s="65" t="s">
        <v>262</v>
      </c>
      <c r="C43" s="105" t="s">
        <v>226</v>
      </c>
      <c r="D43" s="66">
        <v>0</v>
      </c>
      <c r="E43" s="66">
        <v>0</v>
      </c>
      <c r="F43" s="66">
        <v>0</v>
      </c>
      <c r="G43" s="34" t="e">
        <f t="shared" si="2"/>
        <v>#DIV/0!</v>
      </c>
      <c r="H43" s="34" t="e">
        <f t="shared" si="3"/>
        <v>#DIV/0!</v>
      </c>
      <c r="I43" s="27"/>
    </row>
    <row r="44" spans="1:8" ht="17.25" customHeight="1">
      <c r="A44" s="63" t="s">
        <v>93</v>
      </c>
      <c r="B44" s="172" t="s">
        <v>88</v>
      </c>
      <c r="C44" s="102"/>
      <c r="D44" s="61">
        <f>D45</f>
        <v>81</v>
      </c>
      <c r="E44" s="61">
        <f>E45</f>
        <v>0</v>
      </c>
      <c r="F44" s="61">
        <f>F45</f>
        <v>0</v>
      </c>
      <c r="G44" s="34">
        <f t="shared" si="2"/>
        <v>0</v>
      </c>
      <c r="H44" s="34">
        <v>0</v>
      </c>
    </row>
    <row r="45" spans="1:8" ht="47.25">
      <c r="A45" s="171" t="s">
        <v>94</v>
      </c>
      <c r="B45" s="168" t="s">
        <v>139</v>
      </c>
      <c r="C45" s="101" t="s">
        <v>415</v>
      </c>
      <c r="D45" s="62">
        <v>81</v>
      </c>
      <c r="E45" s="62">
        <v>0</v>
      </c>
      <c r="F45" s="62">
        <v>0</v>
      </c>
      <c r="G45" s="34">
        <f t="shared" si="2"/>
        <v>0</v>
      </c>
      <c r="H45" s="34">
        <v>0</v>
      </c>
    </row>
    <row r="46" spans="1:9" ht="31.5">
      <c r="A46" s="63" t="s">
        <v>62</v>
      </c>
      <c r="B46" s="172" t="s">
        <v>30</v>
      </c>
      <c r="C46" s="102"/>
      <c r="D46" s="61">
        <f>D47+D49</f>
        <v>36.3</v>
      </c>
      <c r="E46" s="61">
        <f>E47+E49</f>
        <v>6.4</v>
      </c>
      <c r="F46" s="61">
        <f>F47+F49</f>
        <v>0</v>
      </c>
      <c r="G46" s="34">
        <f t="shared" si="2"/>
        <v>0</v>
      </c>
      <c r="H46" s="34">
        <f t="shared" si="3"/>
        <v>0</v>
      </c>
      <c r="I46" s="28"/>
    </row>
    <row r="47" spans="1:8" ht="31.5">
      <c r="A47" s="171" t="s">
        <v>95</v>
      </c>
      <c r="B47" s="168" t="s">
        <v>90</v>
      </c>
      <c r="C47" s="101"/>
      <c r="D47" s="62">
        <f>D48</f>
        <v>36.3</v>
      </c>
      <c r="E47" s="62">
        <f>E48</f>
        <v>6.4</v>
      </c>
      <c r="F47" s="62">
        <f>F48</f>
        <v>0</v>
      </c>
      <c r="G47" s="34">
        <f t="shared" si="2"/>
        <v>0</v>
      </c>
      <c r="H47" s="34">
        <f t="shared" si="3"/>
        <v>0</v>
      </c>
    </row>
    <row r="48" spans="1:9" s="8" customFormat="1" ht="72" customHeight="1">
      <c r="A48" s="64"/>
      <c r="B48" s="65" t="s">
        <v>488</v>
      </c>
      <c r="C48" s="105" t="s">
        <v>489</v>
      </c>
      <c r="D48" s="66">
        <v>36.3</v>
      </c>
      <c r="E48" s="66">
        <v>6.4</v>
      </c>
      <c r="F48" s="66">
        <v>0</v>
      </c>
      <c r="G48" s="34">
        <f t="shared" si="2"/>
        <v>0</v>
      </c>
      <c r="H48" s="34">
        <f t="shared" si="3"/>
        <v>0</v>
      </c>
      <c r="I48" s="27"/>
    </row>
    <row r="49" spans="1:9" s="8" customFormat="1" ht="57" customHeight="1" hidden="1">
      <c r="A49" s="64" t="s">
        <v>131</v>
      </c>
      <c r="B49" s="65" t="s">
        <v>141</v>
      </c>
      <c r="C49" s="105"/>
      <c r="D49" s="66">
        <f>D50</f>
        <v>0</v>
      </c>
      <c r="E49" s="66">
        <f>E50</f>
        <v>0</v>
      </c>
      <c r="F49" s="66">
        <f>F50</f>
        <v>0</v>
      </c>
      <c r="G49" s="34" t="e">
        <f t="shared" si="2"/>
        <v>#DIV/0!</v>
      </c>
      <c r="H49" s="34" t="e">
        <f t="shared" si="3"/>
        <v>#DIV/0!</v>
      </c>
      <c r="I49" s="27"/>
    </row>
    <row r="50" spans="1:9" s="8" customFormat="1" ht="34.5" customHeight="1" hidden="1">
      <c r="A50" s="64"/>
      <c r="B50" s="65" t="s">
        <v>262</v>
      </c>
      <c r="C50" s="105" t="s">
        <v>226</v>
      </c>
      <c r="D50" s="66">
        <v>0</v>
      </c>
      <c r="E50" s="66">
        <v>0</v>
      </c>
      <c r="F50" s="66">
        <v>0</v>
      </c>
      <c r="G50" s="34" t="e">
        <f t="shared" si="2"/>
        <v>#DIV/0!</v>
      </c>
      <c r="H50" s="34" t="e">
        <f t="shared" si="3"/>
        <v>#DIV/0!</v>
      </c>
      <c r="I50" s="27"/>
    </row>
    <row r="51" spans="1:9" s="8" customFormat="1" ht="21.75" customHeight="1">
      <c r="A51" s="63" t="s">
        <v>63</v>
      </c>
      <c r="B51" s="172" t="s">
        <v>31</v>
      </c>
      <c r="C51" s="102"/>
      <c r="D51" s="61">
        <f>D52</f>
        <v>43</v>
      </c>
      <c r="E51" s="61">
        <f>E52</f>
        <v>14.5</v>
      </c>
      <c r="F51" s="61">
        <f>F52</f>
        <v>11</v>
      </c>
      <c r="G51" s="34">
        <f t="shared" si="2"/>
        <v>0.2558139534883721</v>
      </c>
      <c r="H51" s="34">
        <f t="shared" si="3"/>
        <v>0.7586206896551724</v>
      </c>
      <c r="I51" s="27"/>
    </row>
    <row r="52" spans="1:9" s="8" customFormat="1" ht="33" customHeight="1">
      <c r="A52" s="169" t="s">
        <v>64</v>
      </c>
      <c r="B52" s="82" t="s">
        <v>104</v>
      </c>
      <c r="C52" s="101"/>
      <c r="D52" s="62">
        <f>D53+D54</f>
        <v>43</v>
      </c>
      <c r="E52" s="62">
        <f>E53+E54</f>
        <v>14.5</v>
      </c>
      <c r="F52" s="62">
        <f>F53+F54</f>
        <v>11</v>
      </c>
      <c r="G52" s="34">
        <f t="shared" si="2"/>
        <v>0.2558139534883721</v>
      </c>
      <c r="H52" s="34">
        <f t="shared" si="3"/>
        <v>0.7586206896551724</v>
      </c>
      <c r="I52" s="27"/>
    </row>
    <row r="53" spans="1:9" s="8" customFormat="1" ht="32.25" customHeight="1">
      <c r="A53" s="64"/>
      <c r="B53" s="79" t="s">
        <v>104</v>
      </c>
      <c r="C53" s="105" t="s">
        <v>203</v>
      </c>
      <c r="D53" s="66">
        <v>40</v>
      </c>
      <c r="E53" s="66">
        <v>14</v>
      </c>
      <c r="F53" s="66">
        <v>11</v>
      </c>
      <c r="G53" s="34">
        <f t="shared" si="2"/>
        <v>0.275</v>
      </c>
      <c r="H53" s="34">
        <f t="shared" si="3"/>
        <v>0.7857142857142857</v>
      </c>
      <c r="I53" s="27"/>
    </row>
    <row r="54" spans="1:9" s="8" customFormat="1" ht="101.25" customHeight="1">
      <c r="A54" s="64"/>
      <c r="B54" s="79" t="s">
        <v>370</v>
      </c>
      <c r="C54" s="105" t="s">
        <v>369</v>
      </c>
      <c r="D54" s="66">
        <v>3</v>
      </c>
      <c r="E54" s="66">
        <v>0.5</v>
      </c>
      <c r="F54" s="66">
        <v>0</v>
      </c>
      <c r="G54" s="34">
        <f t="shared" si="2"/>
        <v>0</v>
      </c>
      <c r="H54" s="34">
        <f t="shared" si="3"/>
        <v>0</v>
      </c>
      <c r="I54" s="27"/>
    </row>
    <row r="55" spans="1:8" ht="31.5">
      <c r="A55" s="63" t="s">
        <v>65</v>
      </c>
      <c r="B55" s="172" t="s">
        <v>32</v>
      </c>
      <c r="C55" s="102"/>
      <c r="D55" s="61">
        <f aca="true" t="shared" si="4" ref="D55:F56">D56</f>
        <v>1446.9</v>
      </c>
      <c r="E55" s="61">
        <f t="shared" si="4"/>
        <v>239.1</v>
      </c>
      <c r="F55" s="61">
        <f t="shared" si="4"/>
        <v>45.3</v>
      </c>
      <c r="G55" s="34">
        <f t="shared" si="2"/>
        <v>0.03130831432718225</v>
      </c>
      <c r="H55" s="34">
        <f t="shared" si="3"/>
        <v>0.18946047678795483</v>
      </c>
    </row>
    <row r="56" spans="1:8" ht="18.75">
      <c r="A56" s="171" t="s">
        <v>35</v>
      </c>
      <c r="B56" s="168" t="s">
        <v>36</v>
      </c>
      <c r="C56" s="101"/>
      <c r="D56" s="62">
        <f t="shared" si="4"/>
        <v>1446.9</v>
      </c>
      <c r="E56" s="62">
        <f t="shared" si="4"/>
        <v>239.1</v>
      </c>
      <c r="F56" s="62">
        <f t="shared" si="4"/>
        <v>45.3</v>
      </c>
      <c r="G56" s="34">
        <f t="shared" si="2"/>
        <v>0.03130831432718225</v>
      </c>
      <c r="H56" s="34">
        <f t="shared" si="3"/>
        <v>0.18946047678795483</v>
      </c>
    </row>
    <row r="57" spans="1:9" s="8" customFormat="1" ht="67.5" customHeight="1">
      <c r="A57" s="64"/>
      <c r="B57" s="65" t="s">
        <v>348</v>
      </c>
      <c r="C57" s="105" t="s">
        <v>368</v>
      </c>
      <c r="D57" s="66">
        <f>D58+D59+D60+D61+D63+D64+D65+D66+D67+D68+D69+D70+D71</f>
        <v>1446.9</v>
      </c>
      <c r="E57" s="66">
        <f>E58+E59+E60+E61+E63+E64+E65+E66+E67+E68+E69+E70+E71</f>
        <v>239.1</v>
      </c>
      <c r="F57" s="66">
        <f>F58+F59+F60+F61+F63+F64+F65+F66+F67+F68+F69+F70+F71</f>
        <v>45.3</v>
      </c>
      <c r="G57" s="34">
        <f t="shared" si="2"/>
        <v>0.03130831432718225</v>
      </c>
      <c r="H57" s="34">
        <f t="shared" si="3"/>
        <v>0.18946047678795483</v>
      </c>
      <c r="I57" s="27"/>
    </row>
    <row r="58" spans="1:9" s="8" customFormat="1" ht="39" customHeight="1">
      <c r="A58" s="64"/>
      <c r="B58" s="65" t="s">
        <v>347</v>
      </c>
      <c r="C58" s="113" t="s">
        <v>346</v>
      </c>
      <c r="D58" s="66">
        <v>25</v>
      </c>
      <c r="E58" s="66">
        <v>0</v>
      </c>
      <c r="F58" s="66">
        <v>0</v>
      </c>
      <c r="G58" s="34">
        <f t="shared" si="2"/>
        <v>0</v>
      </c>
      <c r="H58" s="34">
        <v>0</v>
      </c>
      <c r="I58" s="27"/>
    </row>
    <row r="59" spans="1:9" s="8" customFormat="1" ht="38.25" customHeight="1">
      <c r="A59" s="64"/>
      <c r="B59" s="65" t="s">
        <v>350</v>
      </c>
      <c r="C59" s="113" t="s">
        <v>349</v>
      </c>
      <c r="D59" s="66">
        <v>20</v>
      </c>
      <c r="E59" s="66">
        <v>0</v>
      </c>
      <c r="F59" s="66">
        <v>0</v>
      </c>
      <c r="G59" s="34">
        <f t="shared" si="2"/>
        <v>0</v>
      </c>
      <c r="H59" s="34">
        <v>0</v>
      </c>
      <c r="I59" s="27"/>
    </row>
    <row r="60" spans="1:9" s="8" customFormat="1" ht="35.25" customHeight="1">
      <c r="A60" s="64"/>
      <c r="B60" s="65" t="s">
        <v>352</v>
      </c>
      <c r="C60" s="113" t="s">
        <v>351</v>
      </c>
      <c r="D60" s="66">
        <v>50</v>
      </c>
      <c r="E60" s="66">
        <v>8.8</v>
      </c>
      <c r="F60" s="66">
        <v>0</v>
      </c>
      <c r="G60" s="34">
        <f t="shared" si="2"/>
        <v>0</v>
      </c>
      <c r="H60" s="34">
        <f t="shared" si="3"/>
        <v>0</v>
      </c>
      <c r="I60" s="27"/>
    </row>
    <row r="61" spans="1:9" s="8" customFormat="1" ht="38.25" customHeight="1">
      <c r="A61" s="64"/>
      <c r="B61" s="65" t="s">
        <v>372</v>
      </c>
      <c r="C61" s="113" t="s">
        <v>371</v>
      </c>
      <c r="D61" s="66">
        <v>44.8</v>
      </c>
      <c r="E61" s="66">
        <v>0</v>
      </c>
      <c r="F61" s="66">
        <v>0</v>
      </c>
      <c r="G61" s="34">
        <f t="shared" si="2"/>
        <v>0</v>
      </c>
      <c r="H61" s="34">
        <v>0</v>
      </c>
      <c r="I61" s="27"/>
    </row>
    <row r="62" spans="1:9" s="8" customFormat="1" ht="29.25" customHeight="1" hidden="1">
      <c r="A62" s="64"/>
      <c r="B62" s="65" t="s">
        <v>387</v>
      </c>
      <c r="C62" s="113" t="s">
        <v>385</v>
      </c>
      <c r="D62" s="66">
        <v>0</v>
      </c>
      <c r="E62" s="66">
        <v>17.5</v>
      </c>
      <c r="F62" s="66">
        <v>0</v>
      </c>
      <c r="G62" s="34" t="e">
        <f t="shared" si="2"/>
        <v>#DIV/0!</v>
      </c>
      <c r="H62" s="34">
        <f t="shared" si="3"/>
        <v>0</v>
      </c>
      <c r="I62" s="27"/>
    </row>
    <row r="63" spans="1:9" s="8" customFormat="1" ht="30" customHeight="1">
      <c r="A63" s="64"/>
      <c r="B63" s="65" t="s">
        <v>374</v>
      </c>
      <c r="C63" s="113" t="s">
        <v>373</v>
      </c>
      <c r="D63" s="66">
        <v>27</v>
      </c>
      <c r="E63" s="66">
        <v>0</v>
      </c>
      <c r="F63" s="66">
        <v>0</v>
      </c>
      <c r="G63" s="34">
        <f t="shared" si="2"/>
        <v>0</v>
      </c>
      <c r="H63" s="34">
        <v>0</v>
      </c>
      <c r="I63" s="27"/>
    </row>
    <row r="64" spans="1:9" s="8" customFormat="1" ht="34.5" customHeight="1">
      <c r="A64" s="64"/>
      <c r="B64" s="65" t="s">
        <v>356</v>
      </c>
      <c r="C64" s="113" t="s">
        <v>355</v>
      </c>
      <c r="D64" s="66">
        <v>148.4</v>
      </c>
      <c r="E64" s="66">
        <v>26</v>
      </c>
      <c r="F64" s="66">
        <v>0</v>
      </c>
      <c r="G64" s="34">
        <f t="shared" si="2"/>
        <v>0</v>
      </c>
      <c r="H64" s="34">
        <f t="shared" si="3"/>
        <v>0</v>
      </c>
      <c r="I64" s="27"/>
    </row>
    <row r="65" spans="1:9" s="8" customFormat="1" ht="40.5" customHeight="1">
      <c r="A65" s="64"/>
      <c r="B65" s="65" t="s">
        <v>362</v>
      </c>
      <c r="C65" s="113" t="s">
        <v>361</v>
      </c>
      <c r="D65" s="66">
        <v>633.6</v>
      </c>
      <c r="E65" s="66">
        <v>141.7</v>
      </c>
      <c r="F65" s="66">
        <v>32.6</v>
      </c>
      <c r="G65" s="34">
        <f t="shared" si="2"/>
        <v>0.0514520202020202</v>
      </c>
      <c r="H65" s="34">
        <f t="shared" si="3"/>
        <v>0.23006351446718423</v>
      </c>
      <c r="I65" s="27"/>
    </row>
    <row r="66" spans="1:9" s="8" customFormat="1" ht="39" customHeight="1">
      <c r="A66" s="64"/>
      <c r="B66" s="65" t="s">
        <v>375</v>
      </c>
      <c r="C66" s="113" t="s">
        <v>376</v>
      </c>
      <c r="D66" s="66">
        <v>50</v>
      </c>
      <c r="E66" s="66">
        <v>0</v>
      </c>
      <c r="F66" s="66">
        <v>0</v>
      </c>
      <c r="G66" s="34">
        <f t="shared" si="2"/>
        <v>0</v>
      </c>
      <c r="H66" s="34">
        <v>0</v>
      </c>
      <c r="I66" s="27"/>
    </row>
    <row r="67" spans="1:9" s="8" customFormat="1" ht="38.25" customHeight="1">
      <c r="A67" s="64"/>
      <c r="B67" s="65" t="s">
        <v>377</v>
      </c>
      <c r="C67" s="113" t="s">
        <v>378</v>
      </c>
      <c r="D67" s="66">
        <v>29.5</v>
      </c>
      <c r="E67" s="66">
        <v>5.2</v>
      </c>
      <c r="F67" s="66">
        <v>0</v>
      </c>
      <c r="G67" s="34">
        <f t="shared" si="2"/>
        <v>0</v>
      </c>
      <c r="H67" s="34">
        <f t="shared" si="3"/>
        <v>0</v>
      </c>
      <c r="I67" s="27"/>
    </row>
    <row r="68" spans="1:9" s="8" customFormat="1" ht="69" customHeight="1">
      <c r="A68" s="64"/>
      <c r="B68" s="65" t="s">
        <v>380</v>
      </c>
      <c r="C68" s="114" t="s">
        <v>379</v>
      </c>
      <c r="D68" s="66">
        <v>5.5</v>
      </c>
      <c r="E68" s="66">
        <v>0</v>
      </c>
      <c r="F68" s="66">
        <v>0</v>
      </c>
      <c r="G68" s="34">
        <f t="shared" si="2"/>
        <v>0</v>
      </c>
      <c r="H68" s="34">
        <v>0</v>
      </c>
      <c r="I68" s="27"/>
    </row>
    <row r="69" spans="1:9" s="8" customFormat="1" ht="66.75" customHeight="1">
      <c r="A69" s="64"/>
      <c r="B69" s="65" t="s">
        <v>382</v>
      </c>
      <c r="C69" s="114" t="s">
        <v>381</v>
      </c>
      <c r="D69" s="66">
        <v>70</v>
      </c>
      <c r="E69" s="66">
        <v>49</v>
      </c>
      <c r="F69" s="66">
        <v>12.7</v>
      </c>
      <c r="G69" s="34">
        <f t="shared" si="2"/>
        <v>0.1814285714285714</v>
      </c>
      <c r="H69" s="34">
        <f t="shared" si="3"/>
        <v>0.25918367346938775</v>
      </c>
      <c r="I69" s="27"/>
    </row>
    <row r="70" spans="1:9" s="8" customFormat="1" ht="27.75" customHeight="1">
      <c r="A70" s="64"/>
      <c r="B70" s="65" t="s">
        <v>446</v>
      </c>
      <c r="C70" s="114" t="s">
        <v>383</v>
      </c>
      <c r="D70" s="66">
        <v>295.1</v>
      </c>
      <c r="E70" s="66">
        <v>0</v>
      </c>
      <c r="F70" s="66">
        <v>0</v>
      </c>
      <c r="G70" s="34">
        <f t="shared" si="2"/>
        <v>0</v>
      </c>
      <c r="H70" s="34">
        <v>0</v>
      </c>
      <c r="I70" s="27"/>
    </row>
    <row r="71" spans="1:9" s="8" customFormat="1" ht="50.25" customHeight="1">
      <c r="A71" s="64"/>
      <c r="B71" s="65" t="s">
        <v>388</v>
      </c>
      <c r="C71" s="113" t="s">
        <v>386</v>
      </c>
      <c r="D71" s="66">
        <v>48</v>
      </c>
      <c r="E71" s="66">
        <v>8.4</v>
      </c>
      <c r="F71" s="66">
        <v>0</v>
      </c>
      <c r="G71" s="34">
        <f t="shared" si="2"/>
        <v>0</v>
      </c>
      <c r="H71" s="34">
        <f t="shared" si="3"/>
        <v>0</v>
      </c>
      <c r="I71" s="27"/>
    </row>
    <row r="72" spans="1:8" ht="29.25" customHeight="1" hidden="1">
      <c r="A72" s="81" t="s">
        <v>107</v>
      </c>
      <c r="B72" s="170" t="s">
        <v>105</v>
      </c>
      <c r="C72" s="110"/>
      <c r="D72" s="61">
        <f>D74</f>
        <v>0</v>
      </c>
      <c r="E72" s="61">
        <f>E74</f>
        <v>0</v>
      </c>
      <c r="F72" s="61">
        <f>F74</f>
        <v>0</v>
      </c>
      <c r="G72" s="34" t="e">
        <f t="shared" si="2"/>
        <v>#DIV/0!</v>
      </c>
      <c r="H72" s="34" t="e">
        <f t="shared" si="3"/>
        <v>#DIV/0!</v>
      </c>
    </row>
    <row r="73" spans="1:8" ht="38.25" customHeight="1" hidden="1">
      <c r="A73" s="169" t="s">
        <v>101</v>
      </c>
      <c r="B73" s="82" t="s">
        <v>108</v>
      </c>
      <c r="C73" s="107"/>
      <c r="D73" s="62">
        <f>D74</f>
        <v>0</v>
      </c>
      <c r="E73" s="62">
        <f>E74</f>
        <v>0</v>
      </c>
      <c r="F73" s="62">
        <f>F74</f>
        <v>0</v>
      </c>
      <c r="G73" s="34" t="e">
        <f t="shared" si="2"/>
        <v>#DIV/0!</v>
      </c>
      <c r="H73" s="34" t="e">
        <f t="shared" si="3"/>
        <v>#DIV/0!</v>
      </c>
    </row>
    <row r="74" spans="1:9" s="8" customFormat="1" ht="36.75" customHeight="1" hidden="1">
      <c r="A74" s="64"/>
      <c r="B74" s="65" t="s">
        <v>169</v>
      </c>
      <c r="C74" s="105" t="s">
        <v>191</v>
      </c>
      <c r="D74" s="66">
        <v>0</v>
      </c>
      <c r="E74" s="66">
        <v>0</v>
      </c>
      <c r="F74" s="66">
        <v>0</v>
      </c>
      <c r="G74" s="34" t="e">
        <f t="shared" si="2"/>
        <v>#DIV/0!</v>
      </c>
      <c r="H74" s="34" t="e">
        <f t="shared" si="3"/>
        <v>#DIV/0!</v>
      </c>
      <c r="I74" s="27"/>
    </row>
    <row r="75" spans="1:8" s="165" customFormat="1" ht="36.75" customHeight="1">
      <c r="A75" s="93" t="s">
        <v>37</v>
      </c>
      <c r="B75" s="172" t="s">
        <v>487</v>
      </c>
      <c r="C75" s="105"/>
      <c r="D75" s="66">
        <f>D76</f>
        <v>3</v>
      </c>
      <c r="E75" s="66">
        <f>E76</f>
        <v>0.5</v>
      </c>
      <c r="F75" s="66">
        <f>F76</f>
        <v>0</v>
      </c>
      <c r="G75" s="34">
        <f t="shared" si="2"/>
        <v>0</v>
      </c>
      <c r="H75" s="34">
        <f t="shared" si="3"/>
        <v>0</v>
      </c>
    </row>
    <row r="76" spans="1:8" s="165" customFormat="1" ht="100.5" customHeight="1">
      <c r="A76" s="64" t="s">
        <v>41</v>
      </c>
      <c r="B76" s="65" t="s">
        <v>593</v>
      </c>
      <c r="C76" s="105" t="s">
        <v>41</v>
      </c>
      <c r="D76" s="66">
        <v>3</v>
      </c>
      <c r="E76" s="66">
        <v>0.5</v>
      </c>
      <c r="F76" s="66">
        <v>0</v>
      </c>
      <c r="G76" s="34">
        <f t="shared" si="2"/>
        <v>0</v>
      </c>
      <c r="H76" s="34">
        <f t="shared" si="3"/>
        <v>0</v>
      </c>
    </row>
    <row r="77" spans="1:8" ht="17.25" customHeight="1">
      <c r="A77" s="63" t="s">
        <v>48</v>
      </c>
      <c r="B77" s="172" t="s">
        <v>49</v>
      </c>
      <c r="C77" s="102"/>
      <c r="D77" s="61">
        <f>D78</f>
        <v>36</v>
      </c>
      <c r="E77" s="61">
        <f>E78</f>
        <v>9</v>
      </c>
      <c r="F77" s="61">
        <f>F78</f>
        <v>0</v>
      </c>
      <c r="G77" s="34">
        <f t="shared" si="2"/>
        <v>0</v>
      </c>
      <c r="H77" s="34">
        <f t="shared" si="3"/>
        <v>0</v>
      </c>
    </row>
    <row r="78" spans="1:8" ht="18.75">
      <c r="A78" s="171" t="s">
        <v>50</v>
      </c>
      <c r="B78" s="168" t="s">
        <v>145</v>
      </c>
      <c r="C78" s="101" t="s">
        <v>192</v>
      </c>
      <c r="D78" s="62">
        <v>36</v>
      </c>
      <c r="E78" s="62">
        <v>9</v>
      </c>
      <c r="F78" s="62">
        <v>0</v>
      </c>
      <c r="G78" s="34">
        <f t="shared" si="2"/>
        <v>0</v>
      </c>
      <c r="H78" s="34">
        <f t="shared" si="3"/>
        <v>0</v>
      </c>
    </row>
    <row r="79" spans="1:8" ht="37.5" customHeight="1">
      <c r="A79" s="63"/>
      <c r="B79" s="172" t="s">
        <v>84</v>
      </c>
      <c r="C79" s="102"/>
      <c r="D79" s="62">
        <f>D80</f>
        <v>1025.9</v>
      </c>
      <c r="E79" s="62">
        <f>E80</f>
        <v>76.9</v>
      </c>
      <c r="F79" s="62">
        <f>F80</f>
        <v>0</v>
      </c>
      <c r="G79" s="34">
        <f t="shared" si="2"/>
        <v>0</v>
      </c>
      <c r="H79" s="34">
        <f t="shared" si="3"/>
        <v>0</v>
      </c>
    </row>
    <row r="80" spans="1:9" s="8" customFormat="1" ht="31.5">
      <c r="A80" s="64"/>
      <c r="B80" s="65" t="s">
        <v>85</v>
      </c>
      <c r="C80" s="105" t="s">
        <v>155</v>
      </c>
      <c r="D80" s="66">
        <v>1025.9</v>
      </c>
      <c r="E80" s="66">
        <v>76.9</v>
      </c>
      <c r="F80" s="66">
        <v>0</v>
      </c>
      <c r="G80" s="34">
        <f t="shared" si="2"/>
        <v>0</v>
      </c>
      <c r="H80" s="34">
        <f t="shared" si="3"/>
        <v>0</v>
      </c>
      <c r="I80" s="27"/>
    </row>
    <row r="81" spans="1:8" ht="24.75" customHeight="1">
      <c r="A81" s="171"/>
      <c r="B81" s="172" t="s">
        <v>55</v>
      </c>
      <c r="C81" s="63"/>
      <c r="D81" s="61">
        <f>D34+D44+D46+D51+D55+D72+D77+D79+D75</f>
        <v>5770.1</v>
      </c>
      <c r="E81" s="61">
        <f>E34+E44+E46+E51+E55+E72+E77+E79+E75</f>
        <v>1098</v>
      </c>
      <c r="F81" s="61">
        <f>F34+F44+F46+F51+F55+F72+F77+F79+F75</f>
        <v>114</v>
      </c>
      <c r="G81" s="34">
        <f t="shared" si="2"/>
        <v>0.019757023275159876</v>
      </c>
      <c r="H81" s="34">
        <f t="shared" si="3"/>
        <v>0.10382513661202186</v>
      </c>
    </row>
    <row r="82" spans="1:8" ht="18.75">
      <c r="A82" s="115"/>
      <c r="B82" s="168" t="s">
        <v>70</v>
      </c>
      <c r="C82" s="101"/>
      <c r="D82" s="83">
        <f>D79</f>
        <v>1025.9</v>
      </c>
      <c r="E82" s="83">
        <f>E79</f>
        <v>76.9</v>
      </c>
      <c r="F82" s="83">
        <f>F79</f>
        <v>0</v>
      </c>
      <c r="G82" s="34">
        <f t="shared" si="2"/>
        <v>0</v>
      </c>
      <c r="H82" s="34">
        <f t="shared" si="3"/>
        <v>0</v>
      </c>
    </row>
    <row r="83" ht="18">
      <c r="A83" s="87"/>
    </row>
    <row r="84" ht="18">
      <c r="A84" s="85"/>
    </row>
    <row r="85" spans="1:6" ht="18">
      <c r="A85" s="85"/>
      <c r="B85" s="86" t="s">
        <v>261</v>
      </c>
      <c r="C85" s="42"/>
      <c r="F85" s="37">
        <v>1464.7</v>
      </c>
    </row>
    <row r="86" spans="1:3" ht="18">
      <c r="A86" s="85"/>
      <c r="B86" s="86"/>
      <c r="C86" s="42"/>
    </row>
    <row r="87" spans="1:6" ht="18" hidden="1">
      <c r="A87" s="85"/>
      <c r="B87" s="86" t="s">
        <v>71</v>
      </c>
      <c r="C87" s="42"/>
      <c r="F87" s="36"/>
    </row>
    <row r="88" spans="1:3" ht="18" hidden="1">
      <c r="A88" s="85"/>
      <c r="B88" s="86" t="s">
        <v>72</v>
      </c>
      <c r="C88" s="42"/>
    </row>
    <row r="89" spans="2:3" ht="18" hidden="1">
      <c r="B89" s="86"/>
      <c r="C89" s="42"/>
    </row>
    <row r="90" spans="2:3" ht="18" hidden="1">
      <c r="B90" s="86" t="s">
        <v>73</v>
      </c>
      <c r="C90" s="42"/>
    </row>
    <row r="91" spans="2:3" ht="18" hidden="1">
      <c r="B91" s="86" t="s">
        <v>74</v>
      </c>
      <c r="C91" s="42"/>
    </row>
    <row r="92" spans="2:3" ht="18" hidden="1">
      <c r="B92" s="86"/>
      <c r="C92" s="42"/>
    </row>
    <row r="93" spans="2:3" ht="18" hidden="1">
      <c r="B93" s="86" t="s">
        <v>75</v>
      </c>
      <c r="C93" s="42"/>
    </row>
    <row r="94" spans="2:3" ht="18" hidden="1">
      <c r="B94" s="86" t="s">
        <v>76</v>
      </c>
      <c r="C94" s="42"/>
    </row>
    <row r="95" spans="2:3" ht="18" hidden="1">
      <c r="B95" s="86"/>
      <c r="C95" s="42"/>
    </row>
    <row r="96" spans="2:3" ht="18" hidden="1">
      <c r="B96" s="86" t="s">
        <v>77</v>
      </c>
      <c r="C96" s="42"/>
    </row>
    <row r="97" spans="2:3" ht="18" hidden="1">
      <c r="B97" s="86" t="s">
        <v>78</v>
      </c>
      <c r="C97" s="42"/>
    </row>
    <row r="98" spans="2:3" ht="18" hidden="1">
      <c r="B98" s="86"/>
      <c r="C98" s="42"/>
    </row>
    <row r="99" spans="2:3" ht="18">
      <c r="B99" s="86"/>
      <c r="C99" s="42"/>
    </row>
    <row r="100" spans="2:8" ht="18">
      <c r="B100" s="86" t="s">
        <v>79</v>
      </c>
      <c r="C100" s="42"/>
      <c r="F100" s="36">
        <f>F85+F29-F81</f>
        <v>1509.3000000000002</v>
      </c>
      <c r="H100" s="36"/>
    </row>
    <row r="103" spans="2:3" ht="18">
      <c r="B103" s="86" t="s">
        <v>80</v>
      </c>
      <c r="C103" s="42"/>
    </row>
    <row r="104" spans="2:3" ht="18">
      <c r="B104" s="86" t="s">
        <v>81</v>
      </c>
      <c r="C104" s="42"/>
    </row>
    <row r="105" spans="2:3" ht="18">
      <c r="B105" s="86" t="s">
        <v>82</v>
      </c>
      <c r="C105" s="42"/>
    </row>
  </sheetData>
  <sheetProtection/>
  <mergeCells count="17">
    <mergeCell ref="C2:C3"/>
    <mergeCell ref="A32:A33"/>
    <mergeCell ref="B32:B33"/>
    <mergeCell ref="D32:D33"/>
    <mergeCell ref="H32:H33"/>
    <mergeCell ref="E32:E33"/>
    <mergeCell ref="C32:C33"/>
    <mergeCell ref="A1:H1"/>
    <mergeCell ref="G2:G3"/>
    <mergeCell ref="A31:H31"/>
    <mergeCell ref="G32:G33"/>
    <mergeCell ref="F32:F33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11"/>
  <sheetViews>
    <sheetView zoomScalePageLayoutView="0" workbookViewId="0" topLeftCell="A71">
      <selection activeCell="C71" sqref="C1:C16384"/>
    </sheetView>
  </sheetViews>
  <sheetFormatPr defaultColWidth="9.140625" defaultRowHeight="12.75"/>
  <cols>
    <col min="1" max="1" width="8.00390625" style="84" customWidth="1"/>
    <col min="2" max="2" width="34.421875" style="84" customWidth="1"/>
    <col min="3" max="3" width="13.00390625" style="112" hidden="1" customWidth="1"/>
    <col min="4" max="4" width="14.00390625" style="37" customWidth="1"/>
    <col min="5" max="5" width="13.00390625" style="37" customWidth="1"/>
    <col min="6" max="6" width="13.8515625" style="37" customWidth="1"/>
    <col min="7" max="7" width="11.421875" style="37" customWidth="1"/>
    <col min="8" max="8" width="12.140625" style="37" customWidth="1"/>
    <col min="9" max="9" width="9.140625" style="23" customWidth="1"/>
    <col min="10" max="16384" width="9.140625" style="1" customWidth="1"/>
  </cols>
  <sheetData>
    <row r="1" spans="1:9" s="4" customFormat="1" ht="58.5" customHeight="1">
      <c r="A1" s="198" t="s">
        <v>533</v>
      </c>
      <c r="B1" s="198"/>
      <c r="C1" s="198"/>
      <c r="D1" s="198"/>
      <c r="E1" s="198"/>
      <c r="F1" s="198"/>
      <c r="G1" s="198"/>
      <c r="H1" s="198"/>
      <c r="I1" s="30"/>
    </row>
    <row r="2" spans="1:8" ht="12.75" customHeight="1">
      <c r="A2" s="167"/>
      <c r="B2" s="199" t="s">
        <v>2</v>
      </c>
      <c r="C2" s="227"/>
      <c r="D2" s="199" t="s">
        <v>3</v>
      </c>
      <c r="E2" s="201" t="s">
        <v>538</v>
      </c>
      <c r="F2" s="199" t="s">
        <v>4</v>
      </c>
      <c r="G2" s="201" t="s">
        <v>253</v>
      </c>
      <c r="H2" s="201" t="s">
        <v>539</v>
      </c>
    </row>
    <row r="3" spans="1:8" ht="24.75" customHeight="1">
      <c r="A3" s="167"/>
      <c r="B3" s="199"/>
      <c r="C3" s="228"/>
      <c r="D3" s="199"/>
      <c r="E3" s="202"/>
      <c r="F3" s="199"/>
      <c r="G3" s="202"/>
      <c r="H3" s="202"/>
    </row>
    <row r="4" spans="1:8" ht="31.5">
      <c r="A4" s="167"/>
      <c r="B4" s="172" t="s">
        <v>69</v>
      </c>
      <c r="C4" s="100"/>
      <c r="D4" s="61">
        <f>D5+D6+D7+D8+D9+D10+D11+D12+D13+D14+D15+D16+D17+D18+D19+D20</f>
        <v>3467.5</v>
      </c>
      <c r="E4" s="61">
        <f>E5+E7+E8+E9+E20</f>
        <v>488</v>
      </c>
      <c r="F4" s="61">
        <f>F5+F7+F8+F9+F20+F21</f>
        <v>114.9</v>
      </c>
      <c r="G4" s="34">
        <f>F4/D4</f>
        <v>0.03313626532083634</v>
      </c>
      <c r="H4" s="34">
        <f>F4/E4</f>
        <v>0.23545081967213116</v>
      </c>
    </row>
    <row r="5" spans="1:8" ht="18.75">
      <c r="A5" s="167"/>
      <c r="B5" s="168" t="s">
        <v>297</v>
      </c>
      <c r="C5" s="101"/>
      <c r="D5" s="62">
        <v>358.8</v>
      </c>
      <c r="E5" s="62">
        <v>50</v>
      </c>
      <c r="F5" s="62">
        <v>23</v>
      </c>
      <c r="G5" s="34">
        <f aca="true" t="shared" si="0" ref="G5:G29">F5/D5</f>
        <v>0.0641025641025641</v>
      </c>
      <c r="H5" s="34">
        <f aca="true" t="shared" si="1" ref="H5:H29">F5/E5</f>
        <v>0.46</v>
      </c>
    </row>
    <row r="6" spans="1:8" ht="18.75" hidden="1">
      <c r="A6" s="167"/>
      <c r="B6" s="168" t="s">
        <v>176</v>
      </c>
      <c r="C6" s="101"/>
      <c r="D6" s="62">
        <v>0</v>
      </c>
      <c r="E6" s="62">
        <v>0</v>
      </c>
      <c r="F6" s="62">
        <v>0</v>
      </c>
      <c r="G6" s="34" t="e">
        <f t="shared" si="0"/>
        <v>#DIV/0!</v>
      </c>
      <c r="H6" s="34" t="e">
        <f t="shared" si="1"/>
        <v>#DIV/0!</v>
      </c>
    </row>
    <row r="7" spans="1:8" ht="18.75">
      <c r="A7" s="167"/>
      <c r="B7" s="168" t="s">
        <v>6</v>
      </c>
      <c r="C7" s="101"/>
      <c r="D7" s="62">
        <v>453.9</v>
      </c>
      <c r="E7" s="62">
        <v>100</v>
      </c>
      <c r="F7" s="62">
        <v>0</v>
      </c>
      <c r="G7" s="34">
        <f t="shared" si="0"/>
        <v>0</v>
      </c>
      <c r="H7" s="34">
        <f t="shared" si="1"/>
        <v>0</v>
      </c>
    </row>
    <row r="8" spans="1:8" ht="31.5">
      <c r="A8" s="167"/>
      <c r="B8" s="168" t="s">
        <v>308</v>
      </c>
      <c r="C8" s="101"/>
      <c r="D8" s="62">
        <v>170.8</v>
      </c>
      <c r="E8" s="62">
        <v>5</v>
      </c>
      <c r="F8" s="62">
        <v>10.1</v>
      </c>
      <c r="G8" s="34">
        <f t="shared" si="0"/>
        <v>0.05913348946135831</v>
      </c>
      <c r="H8" s="34">
        <f t="shared" si="1"/>
        <v>2.02</v>
      </c>
    </row>
    <row r="9" spans="1:8" ht="18.75">
      <c r="A9" s="167"/>
      <c r="B9" s="168" t="s">
        <v>8</v>
      </c>
      <c r="C9" s="101"/>
      <c r="D9" s="62">
        <v>2469</v>
      </c>
      <c r="E9" s="62">
        <v>330</v>
      </c>
      <c r="F9" s="62">
        <v>81.3</v>
      </c>
      <c r="G9" s="34">
        <f t="shared" si="0"/>
        <v>0.03292831105710814</v>
      </c>
      <c r="H9" s="34">
        <f t="shared" si="1"/>
        <v>0.24636363636363637</v>
      </c>
    </row>
    <row r="10" spans="1:8" ht="18.75" hidden="1">
      <c r="A10" s="167"/>
      <c r="B10" s="168" t="s">
        <v>300</v>
      </c>
      <c r="C10" s="101"/>
      <c r="D10" s="62"/>
      <c r="E10" s="62">
        <v>9</v>
      </c>
      <c r="F10" s="62">
        <v>0</v>
      </c>
      <c r="G10" s="34" t="e">
        <f t="shared" si="0"/>
        <v>#DIV/0!</v>
      </c>
      <c r="H10" s="34">
        <f t="shared" si="1"/>
        <v>0</v>
      </c>
    </row>
    <row r="11" spans="1:8" ht="31.5" hidden="1">
      <c r="A11" s="167"/>
      <c r="B11" s="168" t="s">
        <v>9</v>
      </c>
      <c r="C11" s="101"/>
      <c r="D11" s="62">
        <v>0</v>
      </c>
      <c r="E11" s="62">
        <v>0</v>
      </c>
      <c r="F11" s="62">
        <v>0</v>
      </c>
      <c r="G11" s="34" t="e">
        <f t="shared" si="0"/>
        <v>#DIV/0!</v>
      </c>
      <c r="H11" s="34" t="e">
        <f t="shared" si="1"/>
        <v>#DIV/0!</v>
      </c>
    </row>
    <row r="12" spans="1:8" ht="18.75" hidden="1">
      <c r="A12" s="167"/>
      <c r="B12" s="168" t="s">
        <v>10</v>
      </c>
      <c r="C12" s="101"/>
      <c r="D12" s="62">
        <v>0</v>
      </c>
      <c r="E12" s="62">
        <v>0</v>
      </c>
      <c r="F12" s="62">
        <v>0</v>
      </c>
      <c r="G12" s="34" t="e">
        <f t="shared" si="0"/>
        <v>#DIV/0!</v>
      </c>
      <c r="H12" s="34" t="e">
        <f t="shared" si="1"/>
        <v>#DIV/0!</v>
      </c>
    </row>
    <row r="13" spans="1:8" ht="18.75" hidden="1">
      <c r="A13" s="167"/>
      <c r="B13" s="168" t="s">
        <v>11</v>
      </c>
      <c r="C13" s="101"/>
      <c r="D13" s="62">
        <v>0</v>
      </c>
      <c r="E13" s="62">
        <v>0</v>
      </c>
      <c r="F13" s="62">
        <v>0</v>
      </c>
      <c r="G13" s="34" t="e">
        <f t="shared" si="0"/>
        <v>#DIV/0!</v>
      </c>
      <c r="H13" s="34" t="e">
        <f t="shared" si="1"/>
        <v>#DIV/0!</v>
      </c>
    </row>
    <row r="14" spans="1:8" ht="18.75" hidden="1">
      <c r="A14" s="167"/>
      <c r="B14" s="168" t="s">
        <v>13</v>
      </c>
      <c r="C14" s="101"/>
      <c r="D14" s="62">
        <v>0</v>
      </c>
      <c r="E14" s="62">
        <v>0</v>
      </c>
      <c r="F14" s="62">
        <v>0</v>
      </c>
      <c r="G14" s="34" t="e">
        <f t="shared" si="0"/>
        <v>#DIV/0!</v>
      </c>
      <c r="H14" s="34" t="e">
        <f t="shared" si="1"/>
        <v>#DIV/0!</v>
      </c>
    </row>
    <row r="15" spans="1:8" ht="23.25" customHeight="1" hidden="1">
      <c r="A15" s="167"/>
      <c r="B15" s="168" t="s">
        <v>14</v>
      </c>
      <c r="C15" s="101"/>
      <c r="D15" s="62">
        <v>0</v>
      </c>
      <c r="E15" s="62">
        <v>0</v>
      </c>
      <c r="F15" s="62">
        <v>0</v>
      </c>
      <c r="G15" s="34" t="e">
        <f t="shared" si="0"/>
        <v>#DIV/0!</v>
      </c>
      <c r="H15" s="34" t="e">
        <f t="shared" si="1"/>
        <v>#DIV/0!</v>
      </c>
    </row>
    <row r="16" spans="1:8" ht="47.25" hidden="1">
      <c r="A16" s="167"/>
      <c r="B16" s="168" t="s">
        <v>15</v>
      </c>
      <c r="C16" s="101"/>
      <c r="D16" s="62">
        <v>0</v>
      </c>
      <c r="E16" s="62">
        <v>0</v>
      </c>
      <c r="F16" s="62">
        <v>0</v>
      </c>
      <c r="G16" s="34" t="e">
        <f t="shared" si="0"/>
        <v>#DIV/0!</v>
      </c>
      <c r="H16" s="34" t="e">
        <f t="shared" si="1"/>
        <v>#DIV/0!</v>
      </c>
    </row>
    <row r="17" spans="1:8" ht="31.5" hidden="1">
      <c r="A17" s="167"/>
      <c r="B17" s="168" t="s">
        <v>186</v>
      </c>
      <c r="C17" s="101"/>
      <c r="D17" s="62">
        <v>0</v>
      </c>
      <c r="E17" s="62">
        <v>0</v>
      </c>
      <c r="F17" s="62">
        <v>0</v>
      </c>
      <c r="G17" s="34" t="e">
        <f t="shared" si="0"/>
        <v>#DIV/0!</v>
      </c>
      <c r="H17" s="34" t="e">
        <f t="shared" si="1"/>
        <v>#DIV/0!</v>
      </c>
    </row>
    <row r="18" spans="1:8" ht="18.75" hidden="1">
      <c r="A18" s="167"/>
      <c r="B18" s="168" t="s">
        <v>99</v>
      </c>
      <c r="C18" s="101"/>
      <c r="D18" s="62">
        <v>0</v>
      </c>
      <c r="E18" s="62">
        <v>0</v>
      </c>
      <c r="F18" s="62">
        <v>0</v>
      </c>
      <c r="G18" s="34" t="e">
        <f t="shared" si="0"/>
        <v>#DIV/0!</v>
      </c>
      <c r="H18" s="34" t="e">
        <f t="shared" si="1"/>
        <v>#DIV/0!</v>
      </c>
    </row>
    <row r="19" spans="1:8" ht="18.75" hidden="1">
      <c r="A19" s="167"/>
      <c r="B19" s="168" t="s">
        <v>18</v>
      </c>
      <c r="C19" s="101"/>
      <c r="D19" s="62">
        <v>0</v>
      </c>
      <c r="E19" s="62">
        <v>0</v>
      </c>
      <c r="F19" s="62">
        <v>0</v>
      </c>
      <c r="G19" s="34" t="e">
        <f t="shared" si="0"/>
        <v>#DIV/0!</v>
      </c>
      <c r="H19" s="34" t="e">
        <f t="shared" si="1"/>
        <v>#DIV/0!</v>
      </c>
    </row>
    <row r="20" spans="1:8" ht="18.75">
      <c r="A20" s="167"/>
      <c r="B20" s="82" t="s">
        <v>300</v>
      </c>
      <c r="C20" s="101"/>
      <c r="D20" s="62">
        <v>15</v>
      </c>
      <c r="E20" s="62">
        <v>3</v>
      </c>
      <c r="F20" s="62">
        <v>0.5</v>
      </c>
      <c r="G20" s="34">
        <f t="shared" si="0"/>
        <v>0.03333333333333333</v>
      </c>
      <c r="H20" s="34">
        <f t="shared" si="1"/>
        <v>0.16666666666666666</v>
      </c>
    </row>
    <row r="21" spans="1:8" ht="47.25" hidden="1">
      <c r="A21" s="167"/>
      <c r="B21" s="168" t="s">
        <v>294</v>
      </c>
      <c r="C21" s="101"/>
      <c r="D21" s="62">
        <v>0</v>
      </c>
      <c r="E21" s="62"/>
      <c r="F21" s="62">
        <v>0</v>
      </c>
      <c r="G21" s="34" t="e">
        <f t="shared" si="0"/>
        <v>#DIV/0!</v>
      </c>
      <c r="H21" s="34" t="e">
        <f t="shared" si="1"/>
        <v>#DIV/0!</v>
      </c>
    </row>
    <row r="22" spans="1:8" ht="38.25" customHeight="1">
      <c r="A22" s="167"/>
      <c r="B22" s="172" t="s">
        <v>68</v>
      </c>
      <c r="C22" s="102"/>
      <c r="D22" s="62">
        <f>D23+D24+D25+D27+D28+D26</f>
        <v>182.5</v>
      </c>
      <c r="E22" s="62">
        <f>E23+E24+E25+E27+E28+E26</f>
        <v>45.599999999999994</v>
      </c>
      <c r="F22" s="62">
        <f>F23+F24+F25+F27+F28+F26</f>
        <v>8.4</v>
      </c>
      <c r="G22" s="34">
        <f t="shared" si="0"/>
        <v>0.046027397260273974</v>
      </c>
      <c r="H22" s="34">
        <f t="shared" si="1"/>
        <v>0.1842105263157895</v>
      </c>
    </row>
    <row r="23" spans="1:8" ht="18.75">
      <c r="A23" s="167"/>
      <c r="B23" s="168" t="s">
        <v>20</v>
      </c>
      <c r="C23" s="101"/>
      <c r="D23" s="62">
        <v>101.5</v>
      </c>
      <c r="E23" s="62">
        <v>25.4</v>
      </c>
      <c r="F23" s="116">
        <v>8.4</v>
      </c>
      <c r="G23" s="34">
        <f t="shared" si="0"/>
        <v>0.08275862068965517</v>
      </c>
      <c r="H23" s="34">
        <f t="shared" si="1"/>
        <v>0.33070866141732286</v>
      </c>
    </row>
    <row r="24" spans="1:8" ht="18.75">
      <c r="A24" s="167"/>
      <c r="B24" s="168" t="s">
        <v>86</v>
      </c>
      <c r="C24" s="101"/>
      <c r="D24" s="62">
        <v>81</v>
      </c>
      <c r="E24" s="62">
        <v>20.2</v>
      </c>
      <c r="F24" s="117">
        <v>0</v>
      </c>
      <c r="G24" s="34">
        <f t="shared" si="0"/>
        <v>0</v>
      </c>
      <c r="H24" s="34">
        <f t="shared" si="1"/>
        <v>0</v>
      </c>
    </row>
    <row r="25" spans="1:8" ht="94.5" hidden="1">
      <c r="A25" s="167"/>
      <c r="B25" s="168" t="s">
        <v>407</v>
      </c>
      <c r="C25" s="101"/>
      <c r="D25" s="62">
        <v>0</v>
      </c>
      <c r="E25" s="62">
        <v>0</v>
      </c>
      <c r="F25" s="117">
        <v>0</v>
      </c>
      <c r="G25" s="34" t="e">
        <f t="shared" si="0"/>
        <v>#DIV/0!</v>
      </c>
      <c r="H25" s="34" t="e">
        <f t="shared" si="1"/>
        <v>#DIV/0!</v>
      </c>
    </row>
    <row r="26" spans="1:10" ht="94.5" hidden="1">
      <c r="A26" s="167"/>
      <c r="B26" s="168" t="s">
        <v>477</v>
      </c>
      <c r="C26" s="101"/>
      <c r="D26" s="62">
        <v>0</v>
      </c>
      <c r="E26" s="62">
        <v>0</v>
      </c>
      <c r="F26" s="117">
        <v>0</v>
      </c>
      <c r="G26" s="34" t="e">
        <f t="shared" si="0"/>
        <v>#DIV/0!</v>
      </c>
      <c r="H26" s="34" t="e">
        <f t="shared" si="1"/>
        <v>#DIV/0!</v>
      </c>
      <c r="J26" s="60"/>
    </row>
    <row r="27" spans="1:8" ht="63" hidden="1">
      <c r="A27" s="167"/>
      <c r="B27" s="168" t="s">
        <v>429</v>
      </c>
      <c r="C27" s="101"/>
      <c r="D27" s="62">
        <v>0</v>
      </c>
      <c r="E27" s="62">
        <v>0</v>
      </c>
      <c r="F27" s="117">
        <v>0</v>
      </c>
      <c r="G27" s="34" t="e">
        <f t="shared" si="0"/>
        <v>#DIV/0!</v>
      </c>
      <c r="H27" s="34" t="e">
        <f t="shared" si="1"/>
        <v>#DIV/0!</v>
      </c>
    </row>
    <row r="28" spans="1:8" ht="47.25" hidden="1">
      <c r="A28" s="167"/>
      <c r="B28" s="168" t="s">
        <v>430</v>
      </c>
      <c r="C28" s="101"/>
      <c r="D28" s="62">
        <v>0</v>
      </c>
      <c r="E28" s="62">
        <v>0</v>
      </c>
      <c r="F28" s="117">
        <v>0</v>
      </c>
      <c r="G28" s="34" t="e">
        <f t="shared" si="0"/>
        <v>#DIV/0!</v>
      </c>
      <c r="H28" s="34" t="e">
        <f t="shared" si="1"/>
        <v>#DIV/0!</v>
      </c>
    </row>
    <row r="29" spans="1:8" ht="26.25" customHeight="1">
      <c r="A29" s="167"/>
      <c r="B29" s="172" t="s">
        <v>23</v>
      </c>
      <c r="C29" s="104"/>
      <c r="D29" s="62">
        <f>D4+D22</f>
        <v>3650</v>
      </c>
      <c r="E29" s="62">
        <f>E4+E22</f>
        <v>533.6</v>
      </c>
      <c r="F29" s="62">
        <f>F4+F22</f>
        <v>123.30000000000001</v>
      </c>
      <c r="G29" s="34">
        <f t="shared" si="0"/>
        <v>0.03378082191780822</v>
      </c>
      <c r="H29" s="34">
        <f t="shared" si="1"/>
        <v>0.23107196401799102</v>
      </c>
    </row>
    <row r="30" spans="1:8" ht="40.5" customHeight="1" hidden="1">
      <c r="A30" s="167"/>
      <c r="B30" s="168" t="s">
        <v>92</v>
      </c>
      <c r="C30" s="101"/>
      <c r="D30" s="62">
        <f>D4</f>
        <v>3467.5</v>
      </c>
      <c r="E30" s="62">
        <f>E4</f>
        <v>488</v>
      </c>
      <c r="F30" s="62">
        <f>F4</f>
        <v>114.9</v>
      </c>
      <c r="G30" s="34">
        <f>F30/D30</f>
        <v>0.03313626532083634</v>
      </c>
      <c r="H30" s="34">
        <f>F30/E30</f>
        <v>0.23545081967213116</v>
      </c>
    </row>
    <row r="31" spans="1:8" ht="12.75">
      <c r="A31" s="208"/>
      <c r="B31" s="225"/>
      <c r="C31" s="225"/>
      <c r="D31" s="225"/>
      <c r="E31" s="225"/>
      <c r="F31" s="225"/>
      <c r="G31" s="225"/>
      <c r="H31" s="226"/>
    </row>
    <row r="32" spans="1:8" ht="15" customHeight="1">
      <c r="A32" s="223" t="s">
        <v>132</v>
      </c>
      <c r="B32" s="224" t="s">
        <v>24</v>
      </c>
      <c r="C32" s="221" t="s">
        <v>154</v>
      </c>
      <c r="D32" s="193" t="s">
        <v>3</v>
      </c>
      <c r="E32" s="195" t="s">
        <v>538</v>
      </c>
      <c r="F32" s="193" t="s">
        <v>4</v>
      </c>
      <c r="G32" s="195" t="s">
        <v>253</v>
      </c>
      <c r="H32" s="195" t="s">
        <v>539</v>
      </c>
    </row>
    <row r="33" spans="1:8" ht="24.75" customHeight="1">
      <c r="A33" s="223"/>
      <c r="B33" s="224"/>
      <c r="C33" s="222"/>
      <c r="D33" s="193"/>
      <c r="E33" s="196"/>
      <c r="F33" s="193"/>
      <c r="G33" s="196"/>
      <c r="H33" s="196"/>
    </row>
    <row r="34" spans="1:8" ht="31.5">
      <c r="A34" s="63" t="s">
        <v>56</v>
      </c>
      <c r="B34" s="172" t="s">
        <v>25</v>
      </c>
      <c r="C34" s="102"/>
      <c r="D34" s="61">
        <f>D35+D39+D40+D38</f>
        <v>2043.6</v>
      </c>
      <c r="E34" s="61">
        <f>E35+E39+E40+E38</f>
        <v>503.2</v>
      </c>
      <c r="F34" s="61">
        <f>F35+F39+F40+F38</f>
        <v>26.3</v>
      </c>
      <c r="G34" s="34">
        <f>F34/D34</f>
        <v>0.012869446075552947</v>
      </c>
      <c r="H34" s="34">
        <f>F34/E34</f>
        <v>0.05226550079491256</v>
      </c>
    </row>
    <row r="35" spans="1:8" ht="110.25" customHeight="1">
      <c r="A35" s="171" t="s">
        <v>59</v>
      </c>
      <c r="B35" s="168" t="s">
        <v>135</v>
      </c>
      <c r="C35" s="101" t="s">
        <v>59</v>
      </c>
      <c r="D35" s="62">
        <v>2008.6</v>
      </c>
      <c r="E35" s="62">
        <v>502.4</v>
      </c>
      <c r="F35" s="62">
        <v>26.3</v>
      </c>
      <c r="G35" s="34">
        <f aca="true" t="shared" si="2" ref="G35:G86">F35/D35</f>
        <v>0.013093697102459426</v>
      </c>
      <c r="H35" s="34">
        <f aca="true" t="shared" si="3" ref="H35:H86">F35/E35</f>
        <v>0.052348726114649684</v>
      </c>
    </row>
    <row r="36" spans="1:8" ht="110.25" customHeight="1" hidden="1">
      <c r="A36" s="171" t="s">
        <v>60</v>
      </c>
      <c r="B36" s="168"/>
      <c r="C36" s="101"/>
      <c r="D36" s="62"/>
      <c r="E36" s="62"/>
      <c r="F36" s="62"/>
      <c r="G36" s="34" t="e">
        <f t="shared" si="2"/>
        <v>#DIV/0!</v>
      </c>
      <c r="H36" s="34" t="e">
        <f t="shared" si="3"/>
        <v>#DIV/0!</v>
      </c>
    </row>
    <row r="37" spans="1:8" ht="33.75" customHeight="1" hidden="1">
      <c r="A37" s="171" t="s">
        <v>156</v>
      </c>
      <c r="B37" s="168" t="s">
        <v>252</v>
      </c>
      <c r="C37" s="101" t="s">
        <v>156</v>
      </c>
      <c r="D37" s="62">
        <f>D38</f>
        <v>0</v>
      </c>
      <c r="E37" s="62">
        <f>E38</f>
        <v>0</v>
      </c>
      <c r="F37" s="62">
        <f>F38</f>
        <v>0</v>
      </c>
      <c r="G37" s="34" t="e">
        <f t="shared" si="2"/>
        <v>#DIV/0!</v>
      </c>
      <c r="H37" s="34" t="e">
        <f t="shared" si="3"/>
        <v>#DIV/0!</v>
      </c>
    </row>
    <row r="38" spans="1:8" ht="33.75" customHeight="1" hidden="1">
      <c r="A38" s="171"/>
      <c r="B38" s="168" t="s">
        <v>275</v>
      </c>
      <c r="C38" s="101" t="s">
        <v>274</v>
      </c>
      <c r="D38" s="62">
        <v>0</v>
      </c>
      <c r="E38" s="62">
        <v>0</v>
      </c>
      <c r="F38" s="62">
        <v>0</v>
      </c>
      <c r="G38" s="34" t="e">
        <f t="shared" si="2"/>
        <v>#DIV/0!</v>
      </c>
      <c r="H38" s="34" t="e">
        <f t="shared" si="3"/>
        <v>#DIV/0!</v>
      </c>
    </row>
    <row r="39" spans="1:8" ht="24" customHeight="1">
      <c r="A39" s="171" t="s">
        <v>61</v>
      </c>
      <c r="B39" s="168" t="s">
        <v>27</v>
      </c>
      <c r="C39" s="101" t="s">
        <v>61</v>
      </c>
      <c r="D39" s="62">
        <v>30</v>
      </c>
      <c r="E39" s="62">
        <v>0</v>
      </c>
      <c r="F39" s="62">
        <v>0</v>
      </c>
      <c r="G39" s="34">
        <f t="shared" si="2"/>
        <v>0</v>
      </c>
      <c r="H39" s="34">
        <v>0</v>
      </c>
    </row>
    <row r="40" spans="1:8" ht="33.75" customHeight="1">
      <c r="A40" s="171" t="s">
        <v>109</v>
      </c>
      <c r="B40" s="168" t="s">
        <v>106</v>
      </c>
      <c r="C40" s="101"/>
      <c r="D40" s="62">
        <f>D43+D41+D42+D44</f>
        <v>5</v>
      </c>
      <c r="E40" s="62">
        <f>E43+E41+E42+E44</f>
        <v>0.8</v>
      </c>
      <c r="F40" s="62">
        <f>F43+F41+F42+F44</f>
        <v>0</v>
      </c>
      <c r="G40" s="34">
        <f t="shared" si="2"/>
        <v>0</v>
      </c>
      <c r="H40" s="34">
        <f t="shared" si="3"/>
        <v>0</v>
      </c>
    </row>
    <row r="41" spans="1:8" ht="69" customHeight="1" hidden="1">
      <c r="A41" s="171"/>
      <c r="B41" s="65" t="s">
        <v>159</v>
      </c>
      <c r="C41" s="101" t="s">
        <v>199</v>
      </c>
      <c r="D41" s="62">
        <v>0</v>
      </c>
      <c r="E41" s="62">
        <v>0</v>
      </c>
      <c r="F41" s="62">
        <v>0</v>
      </c>
      <c r="G41" s="34" t="e">
        <f t="shared" si="2"/>
        <v>#DIV/0!</v>
      </c>
      <c r="H41" s="34" t="e">
        <f t="shared" si="3"/>
        <v>#DIV/0!</v>
      </c>
    </row>
    <row r="42" spans="1:8" ht="51" customHeight="1" hidden="1">
      <c r="A42" s="171"/>
      <c r="B42" s="65" t="s">
        <v>262</v>
      </c>
      <c r="C42" s="101" t="s">
        <v>226</v>
      </c>
      <c r="D42" s="62">
        <v>0</v>
      </c>
      <c r="E42" s="62">
        <v>0</v>
      </c>
      <c r="F42" s="62">
        <v>0</v>
      </c>
      <c r="G42" s="34" t="e">
        <f t="shared" si="2"/>
        <v>#DIV/0!</v>
      </c>
      <c r="H42" s="34" t="e">
        <f t="shared" si="3"/>
        <v>#DIV/0!</v>
      </c>
    </row>
    <row r="43" spans="1:9" s="8" customFormat="1" ht="31.5">
      <c r="A43" s="64"/>
      <c r="B43" s="65" t="s">
        <v>96</v>
      </c>
      <c r="C43" s="105" t="s">
        <v>161</v>
      </c>
      <c r="D43" s="66">
        <v>5</v>
      </c>
      <c r="E43" s="66">
        <v>0.8</v>
      </c>
      <c r="F43" s="66">
        <v>0</v>
      </c>
      <c r="G43" s="34">
        <f t="shared" si="2"/>
        <v>0</v>
      </c>
      <c r="H43" s="34">
        <f t="shared" si="3"/>
        <v>0</v>
      </c>
      <c r="I43" s="27"/>
    </row>
    <row r="44" spans="1:9" s="8" customFormat="1" ht="47.25" hidden="1">
      <c r="A44" s="64"/>
      <c r="B44" s="65" t="s">
        <v>245</v>
      </c>
      <c r="C44" s="105" t="s">
        <v>244</v>
      </c>
      <c r="D44" s="66">
        <v>0</v>
      </c>
      <c r="E44" s="66"/>
      <c r="F44" s="66">
        <v>0</v>
      </c>
      <c r="G44" s="34" t="e">
        <f t="shared" si="2"/>
        <v>#DIV/0!</v>
      </c>
      <c r="H44" s="34" t="e">
        <f t="shared" si="3"/>
        <v>#DIV/0!</v>
      </c>
      <c r="I44" s="27"/>
    </row>
    <row r="45" spans="1:8" ht="33.75" customHeight="1">
      <c r="A45" s="63" t="s">
        <v>93</v>
      </c>
      <c r="B45" s="172" t="s">
        <v>88</v>
      </c>
      <c r="C45" s="102"/>
      <c r="D45" s="61">
        <f>D46</f>
        <v>81</v>
      </c>
      <c r="E45" s="61">
        <f>E46</f>
        <v>0</v>
      </c>
      <c r="F45" s="61">
        <f>F46</f>
        <v>0</v>
      </c>
      <c r="G45" s="34">
        <f t="shared" si="2"/>
        <v>0</v>
      </c>
      <c r="H45" s="34">
        <v>0</v>
      </c>
    </row>
    <row r="46" spans="1:8" ht="63">
      <c r="A46" s="171" t="s">
        <v>94</v>
      </c>
      <c r="B46" s="168" t="s">
        <v>139</v>
      </c>
      <c r="C46" s="101" t="s">
        <v>415</v>
      </c>
      <c r="D46" s="62">
        <v>81</v>
      </c>
      <c r="E46" s="62">
        <v>0</v>
      </c>
      <c r="F46" s="62">
        <v>0</v>
      </c>
      <c r="G46" s="34">
        <f t="shared" si="2"/>
        <v>0</v>
      </c>
      <c r="H46" s="34">
        <v>0</v>
      </c>
    </row>
    <row r="47" spans="1:8" ht="31.5">
      <c r="A47" s="63" t="s">
        <v>62</v>
      </c>
      <c r="B47" s="172" t="s">
        <v>30</v>
      </c>
      <c r="C47" s="102"/>
      <c r="D47" s="61">
        <f aca="true" t="shared" si="4" ref="D47:F48">D48</f>
        <v>50</v>
      </c>
      <c r="E47" s="61">
        <f t="shared" si="4"/>
        <v>8.4</v>
      </c>
      <c r="F47" s="61">
        <f t="shared" si="4"/>
        <v>0</v>
      </c>
      <c r="G47" s="34">
        <f t="shared" si="2"/>
        <v>0</v>
      </c>
      <c r="H47" s="34">
        <f t="shared" si="3"/>
        <v>0</v>
      </c>
    </row>
    <row r="48" spans="1:8" ht="31.5">
      <c r="A48" s="171" t="s">
        <v>95</v>
      </c>
      <c r="B48" s="168" t="s">
        <v>90</v>
      </c>
      <c r="C48" s="101"/>
      <c r="D48" s="62">
        <f t="shared" si="4"/>
        <v>50</v>
      </c>
      <c r="E48" s="62">
        <f t="shared" si="4"/>
        <v>8.4</v>
      </c>
      <c r="F48" s="62">
        <f t="shared" si="4"/>
        <v>0</v>
      </c>
      <c r="G48" s="34">
        <f t="shared" si="2"/>
        <v>0</v>
      </c>
      <c r="H48" s="34">
        <f t="shared" si="3"/>
        <v>0</v>
      </c>
    </row>
    <row r="49" spans="1:9" s="8" customFormat="1" ht="84" customHeight="1">
      <c r="A49" s="64"/>
      <c r="B49" s="65" t="s">
        <v>480</v>
      </c>
      <c r="C49" s="105" t="s">
        <v>490</v>
      </c>
      <c r="D49" s="66">
        <f>D50+D51</f>
        <v>50</v>
      </c>
      <c r="E49" s="66">
        <f>E50+E51</f>
        <v>8.4</v>
      </c>
      <c r="F49" s="66">
        <f>F50+F51</f>
        <v>0</v>
      </c>
      <c r="G49" s="34">
        <f t="shared" si="2"/>
        <v>0</v>
      </c>
      <c r="H49" s="34">
        <f t="shared" si="3"/>
        <v>0</v>
      </c>
      <c r="I49" s="27"/>
    </row>
    <row r="50" spans="1:9" s="8" customFormat="1" ht="84" customHeight="1">
      <c r="A50" s="64"/>
      <c r="B50" s="65" t="s">
        <v>596</v>
      </c>
      <c r="C50" s="182" t="s">
        <v>594</v>
      </c>
      <c r="D50" s="66">
        <v>2</v>
      </c>
      <c r="E50" s="66">
        <v>0</v>
      </c>
      <c r="F50" s="66">
        <v>0</v>
      </c>
      <c r="G50" s="34">
        <f t="shared" si="2"/>
        <v>0</v>
      </c>
      <c r="H50" s="34">
        <v>0</v>
      </c>
      <c r="I50" s="27"/>
    </row>
    <row r="51" spans="1:9" s="8" customFormat="1" ht="52.5" customHeight="1">
      <c r="A51" s="64"/>
      <c r="B51" s="65" t="s">
        <v>597</v>
      </c>
      <c r="C51" s="182" t="s">
        <v>595</v>
      </c>
      <c r="D51" s="66">
        <v>48</v>
      </c>
      <c r="E51" s="66">
        <v>8.4</v>
      </c>
      <c r="F51" s="66">
        <v>0</v>
      </c>
      <c r="G51" s="34">
        <f t="shared" si="2"/>
        <v>0</v>
      </c>
      <c r="H51" s="34">
        <f t="shared" si="3"/>
        <v>0</v>
      </c>
      <c r="I51" s="27"/>
    </row>
    <row r="52" spans="1:9" s="8" customFormat="1" ht="38.25" customHeight="1">
      <c r="A52" s="63" t="s">
        <v>63</v>
      </c>
      <c r="B52" s="172" t="s">
        <v>31</v>
      </c>
      <c r="C52" s="102"/>
      <c r="D52" s="61">
        <f>D53</f>
        <v>66</v>
      </c>
      <c r="E52" s="61">
        <f>E53</f>
        <v>11.5</v>
      </c>
      <c r="F52" s="61">
        <f>F53</f>
        <v>0</v>
      </c>
      <c r="G52" s="34">
        <f t="shared" si="2"/>
        <v>0</v>
      </c>
      <c r="H52" s="34">
        <f t="shared" si="3"/>
        <v>0</v>
      </c>
      <c r="I52" s="27"/>
    </row>
    <row r="53" spans="1:9" s="8" customFormat="1" ht="39.75" customHeight="1">
      <c r="A53" s="169" t="s">
        <v>64</v>
      </c>
      <c r="B53" s="82" t="s">
        <v>104</v>
      </c>
      <c r="C53" s="101"/>
      <c r="D53" s="62">
        <f>D54+D55</f>
        <v>66</v>
      </c>
      <c r="E53" s="62">
        <f>E54+E55</f>
        <v>11.5</v>
      </c>
      <c r="F53" s="62">
        <f>F54+F55</f>
        <v>0</v>
      </c>
      <c r="G53" s="34">
        <f t="shared" si="2"/>
        <v>0</v>
      </c>
      <c r="H53" s="34">
        <f t="shared" si="3"/>
        <v>0</v>
      </c>
      <c r="I53" s="27"/>
    </row>
    <row r="54" spans="1:9" s="8" customFormat="1" ht="49.5" customHeight="1">
      <c r="A54" s="64"/>
      <c r="B54" s="79" t="s">
        <v>104</v>
      </c>
      <c r="C54" s="105" t="s">
        <v>203</v>
      </c>
      <c r="D54" s="66">
        <v>63</v>
      </c>
      <c r="E54" s="66">
        <v>11</v>
      </c>
      <c r="F54" s="66">
        <v>0</v>
      </c>
      <c r="G54" s="34">
        <f t="shared" si="2"/>
        <v>0</v>
      </c>
      <c r="H54" s="34">
        <f t="shared" si="3"/>
        <v>0</v>
      </c>
      <c r="I54" s="27"/>
    </row>
    <row r="55" spans="1:9" s="8" customFormat="1" ht="115.5" customHeight="1">
      <c r="A55" s="64"/>
      <c r="B55" s="79" t="s">
        <v>370</v>
      </c>
      <c r="C55" s="105" t="s">
        <v>369</v>
      </c>
      <c r="D55" s="66">
        <v>3</v>
      </c>
      <c r="E55" s="66">
        <v>0.5</v>
      </c>
      <c r="F55" s="66">
        <v>0</v>
      </c>
      <c r="G55" s="34">
        <f t="shared" si="2"/>
        <v>0</v>
      </c>
      <c r="H55" s="34">
        <f t="shared" si="3"/>
        <v>0</v>
      </c>
      <c r="I55" s="27"/>
    </row>
    <row r="56" spans="1:8" ht="47.25">
      <c r="A56" s="63" t="s">
        <v>65</v>
      </c>
      <c r="B56" s="172" t="s">
        <v>32</v>
      </c>
      <c r="C56" s="102"/>
      <c r="D56" s="61">
        <f>D57</f>
        <v>872.4</v>
      </c>
      <c r="E56" s="61">
        <f>E57</f>
        <v>122.9</v>
      </c>
      <c r="F56" s="61">
        <f>F57</f>
        <v>0</v>
      </c>
      <c r="G56" s="34">
        <f t="shared" si="2"/>
        <v>0</v>
      </c>
      <c r="H56" s="34">
        <f t="shared" si="3"/>
        <v>0</v>
      </c>
    </row>
    <row r="57" spans="1:8" ht="18.75">
      <c r="A57" s="171" t="s">
        <v>35</v>
      </c>
      <c r="B57" s="168" t="s">
        <v>36</v>
      </c>
      <c r="C57" s="101"/>
      <c r="D57" s="62">
        <f>D61</f>
        <v>872.4</v>
      </c>
      <c r="E57" s="62">
        <f>E61</f>
        <v>122.9</v>
      </c>
      <c r="F57" s="62">
        <f>F61</f>
        <v>0</v>
      </c>
      <c r="G57" s="34">
        <f t="shared" si="2"/>
        <v>0</v>
      </c>
      <c r="H57" s="34">
        <f t="shared" si="3"/>
        <v>0</v>
      </c>
    </row>
    <row r="58" spans="1:8" ht="47.25" hidden="1">
      <c r="A58" s="171"/>
      <c r="B58" s="65" t="s">
        <v>280</v>
      </c>
      <c r="C58" s="105" t="s">
        <v>279</v>
      </c>
      <c r="D58" s="62">
        <v>0</v>
      </c>
      <c r="E58" s="62">
        <v>0</v>
      </c>
      <c r="F58" s="62">
        <v>0</v>
      </c>
      <c r="G58" s="34" t="e">
        <f t="shared" si="2"/>
        <v>#DIV/0!</v>
      </c>
      <c r="H58" s="34" t="e">
        <f t="shared" si="3"/>
        <v>#DIV/0!</v>
      </c>
    </row>
    <row r="59" spans="1:8" ht="47.25" hidden="1">
      <c r="A59" s="171"/>
      <c r="B59" s="65" t="s">
        <v>282</v>
      </c>
      <c r="C59" s="105" t="s">
        <v>281</v>
      </c>
      <c r="D59" s="62">
        <v>0</v>
      </c>
      <c r="E59" s="62">
        <v>0</v>
      </c>
      <c r="F59" s="62">
        <v>0</v>
      </c>
      <c r="G59" s="34" t="e">
        <f t="shared" si="2"/>
        <v>#DIV/0!</v>
      </c>
      <c r="H59" s="34" t="e">
        <f t="shared" si="3"/>
        <v>#DIV/0!</v>
      </c>
    </row>
    <row r="60" spans="1:8" ht="47.25" hidden="1">
      <c r="A60" s="171"/>
      <c r="B60" s="65" t="s">
        <v>284</v>
      </c>
      <c r="C60" s="105" t="s">
        <v>283</v>
      </c>
      <c r="D60" s="62">
        <v>0</v>
      </c>
      <c r="E60" s="62">
        <v>0</v>
      </c>
      <c r="F60" s="62">
        <v>0</v>
      </c>
      <c r="G60" s="34" t="e">
        <f t="shared" si="2"/>
        <v>#DIV/0!</v>
      </c>
      <c r="H60" s="34" t="e">
        <f t="shared" si="3"/>
        <v>#DIV/0!</v>
      </c>
    </row>
    <row r="61" spans="1:8" ht="63">
      <c r="A61" s="171"/>
      <c r="B61" s="65" t="s">
        <v>348</v>
      </c>
      <c r="C61" s="105" t="s">
        <v>368</v>
      </c>
      <c r="D61" s="62">
        <f>D63+D64+D65+D66+D67+D68+D69+D70+D71+D73+D72+D62</f>
        <v>872.4</v>
      </c>
      <c r="E61" s="62">
        <f>E63+E64+E65+E66+E67+E68+E69+E70+E71+E73+E72+E62</f>
        <v>122.9</v>
      </c>
      <c r="F61" s="62">
        <f>F63+F64+F65+F66+F67+F68+F69+F70+F71+F73+F72+F62</f>
        <v>0</v>
      </c>
      <c r="G61" s="34">
        <f t="shared" si="2"/>
        <v>0</v>
      </c>
      <c r="H61" s="34">
        <f t="shared" si="3"/>
        <v>0</v>
      </c>
    </row>
    <row r="62" spans="1:8" ht="31.5">
      <c r="A62" s="171"/>
      <c r="B62" s="65" t="s">
        <v>347</v>
      </c>
      <c r="C62" s="105" t="s">
        <v>346</v>
      </c>
      <c r="D62" s="62">
        <v>10</v>
      </c>
      <c r="E62" s="62">
        <v>0</v>
      </c>
      <c r="F62" s="62">
        <v>0</v>
      </c>
      <c r="G62" s="34">
        <f t="shared" si="2"/>
        <v>0</v>
      </c>
      <c r="H62" s="34">
        <v>0</v>
      </c>
    </row>
    <row r="63" spans="1:8" ht="31.5">
      <c r="A63" s="171"/>
      <c r="B63" s="65" t="s">
        <v>350</v>
      </c>
      <c r="C63" s="118" t="s">
        <v>349</v>
      </c>
      <c r="D63" s="183">
        <v>30</v>
      </c>
      <c r="E63" s="184">
        <v>0</v>
      </c>
      <c r="F63" s="62">
        <v>0</v>
      </c>
      <c r="G63" s="34">
        <f t="shared" si="2"/>
        <v>0</v>
      </c>
      <c r="H63" s="34">
        <v>0</v>
      </c>
    </row>
    <row r="64" spans="1:8" ht="31.5">
      <c r="A64" s="171"/>
      <c r="B64" s="65" t="s">
        <v>352</v>
      </c>
      <c r="C64" s="118" t="s">
        <v>351</v>
      </c>
      <c r="D64" s="183">
        <v>100</v>
      </c>
      <c r="E64" s="184">
        <v>17.6</v>
      </c>
      <c r="F64" s="62">
        <v>0</v>
      </c>
      <c r="G64" s="34">
        <f t="shared" si="2"/>
        <v>0</v>
      </c>
      <c r="H64" s="34">
        <f t="shared" si="3"/>
        <v>0</v>
      </c>
    </row>
    <row r="65" spans="1:8" ht="31.5">
      <c r="A65" s="171"/>
      <c r="B65" s="65" t="s">
        <v>372</v>
      </c>
      <c r="C65" s="118" t="s">
        <v>371</v>
      </c>
      <c r="D65" s="183">
        <v>50</v>
      </c>
      <c r="E65" s="184">
        <v>0</v>
      </c>
      <c r="F65" s="62">
        <v>0</v>
      </c>
      <c r="G65" s="34">
        <f t="shared" si="2"/>
        <v>0</v>
      </c>
      <c r="H65" s="34">
        <v>0</v>
      </c>
    </row>
    <row r="66" spans="1:8" ht="31.5">
      <c r="A66" s="171"/>
      <c r="B66" s="65" t="s">
        <v>374</v>
      </c>
      <c r="C66" s="118" t="s">
        <v>373</v>
      </c>
      <c r="D66" s="183">
        <v>26</v>
      </c>
      <c r="E66" s="184">
        <v>0</v>
      </c>
      <c r="F66" s="62">
        <v>0</v>
      </c>
      <c r="G66" s="34">
        <f t="shared" si="2"/>
        <v>0</v>
      </c>
      <c r="H66" s="34">
        <v>0</v>
      </c>
    </row>
    <row r="67" spans="1:8" ht="39.75" customHeight="1">
      <c r="A67" s="171"/>
      <c r="B67" s="65" t="s">
        <v>356</v>
      </c>
      <c r="C67" s="118" t="s">
        <v>355</v>
      </c>
      <c r="D67" s="183">
        <v>146.4</v>
      </c>
      <c r="E67" s="184">
        <v>25.7</v>
      </c>
      <c r="F67" s="62">
        <v>0</v>
      </c>
      <c r="G67" s="34">
        <f t="shared" si="2"/>
        <v>0</v>
      </c>
      <c r="H67" s="34">
        <f t="shared" si="3"/>
        <v>0</v>
      </c>
    </row>
    <row r="68" spans="1:8" ht="31.5">
      <c r="A68" s="171"/>
      <c r="B68" s="65" t="s">
        <v>362</v>
      </c>
      <c r="C68" s="118" t="s">
        <v>361</v>
      </c>
      <c r="D68" s="183">
        <v>300</v>
      </c>
      <c r="E68" s="184">
        <v>55.1</v>
      </c>
      <c r="F68" s="62">
        <v>0</v>
      </c>
      <c r="G68" s="34">
        <f t="shared" si="2"/>
        <v>0</v>
      </c>
      <c r="H68" s="34">
        <f t="shared" si="3"/>
        <v>0</v>
      </c>
    </row>
    <row r="69" spans="1:8" ht="47.25">
      <c r="A69" s="171"/>
      <c r="B69" s="65" t="s">
        <v>375</v>
      </c>
      <c r="C69" s="118" t="s">
        <v>376</v>
      </c>
      <c r="D69" s="183">
        <v>40</v>
      </c>
      <c r="E69" s="184">
        <v>0</v>
      </c>
      <c r="F69" s="62">
        <v>0</v>
      </c>
      <c r="G69" s="34">
        <f t="shared" si="2"/>
        <v>0</v>
      </c>
      <c r="H69" s="34">
        <v>0</v>
      </c>
    </row>
    <row r="70" spans="1:8" ht="47.25">
      <c r="A70" s="171"/>
      <c r="B70" s="65" t="s">
        <v>377</v>
      </c>
      <c r="C70" s="118" t="s">
        <v>378</v>
      </c>
      <c r="D70" s="183">
        <v>25</v>
      </c>
      <c r="E70" s="184">
        <v>4.4</v>
      </c>
      <c r="F70" s="62">
        <v>0</v>
      </c>
      <c r="G70" s="34">
        <f t="shared" si="2"/>
        <v>0</v>
      </c>
      <c r="H70" s="34">
        <f t="shared" si="3"/>
        <v>0</v>
      </c>
    </row>
    <row r="71" spans="1:8" ht="63">
      <c r="A71" s="171"/>
      <c r="B71" s="65" t="s">
        <v>382</v>
      </c>
      <c r="C71" s="118" t="s">
        <v>381</v>
      </c>
      <c r="D71" s="183">
        <v>30</v>
      </c>
      <c r="E71" s="184">
        <v>0</v>
      </c>
      <c r="F71" s="62">
        <v>0</v>
      </c>
      <c r="G71" s="34">
        <f t="shared" si="2"/>
        <v>0</v>
      </c>
      <c r="H71" s="34">
        <v>0</v>
      </c>
    </row>
    <row r="72" spans="1:8" ht="54" customHeight="1">
      <c r="A72" s="171"/>
      <c r="B72" s="65" t="s">
        <v>388</v>
      </c>
      <c r="C72" s="118" t="s">
        <v>386</v>
      </c>
      <c r="D72" s="183">
        <v>35</v>
      </c>
      <c r="E72" s="184">
        <v>6.1</v>
      </c>
      <c r="F72" s="62">
        <v>0</v>
      </c>
      <c r="G72" s="34">
        <f t="shared" si="2"/>
        <v>0</v>
      </c>
      <c r="H72" s="34">
        <f t="shared" si="3"/>
        <v>0</v>
      </c>
    </row>
    <row r="73" spans="1:8" ht="31.5">
      <c r="A73" s="171"/>
      <c r="B73" s="65" t="s">
        <v>392</v>
      </c>
      <c r="C73" s="118" t="s">
        <v>390</v>
      </c>
      <c r="D73" s="183">
        <v>80</v>
      </c>
      <c r="E73" s="184">
        <v>14</v>
      </c>
      <c r="F73" s="62">
        <v>0</v>
      </c>
      <c r="G73" s="34">
        <f t="shared" si="2"/>
        <v>0</v>
      </c>
      <c r="H73" s="34">
        <f t="shared" si="3"/>
        <v>0</v>
      </c>
    </row>
    <row r="74" spans="1:8" ht="18.75" customHeight="1" hidden="1">
      <c r="A74" s="63" t="s">
        <v>107</v>
      </c>
      <c r="B74" s="172" t="s">
        <v>105</v>
      </c>
      <c r="C74" s="102"/>
      <c r="D74" s="61">
        <f>D76</f>
        <v>0</v>
      </c>
      <c r="E74" s="61">
        <f>E76</f>
        <v>0</v>
      </c>
      <c r="F74" s="61">
        <f>F76</f>
        <v>0</v>
      </c>
      <c r="G74" s="34" t="e">
        <f t="shared" si="2"/>
        <v>#DIV/0!</v>
      </c>
      <c r="H74" s="34" t="e">
        <f t="shared" si="3"/>
        <v>#DIV/0!</v>
      </c>
    </row>
    <row r="75" spans="1:8" ht="35.25" customHeight="1" hidden="1">
      <c r="A75" s="171" t="s">
        <v>101</v>
      </c>
      <c r="B75" s="168" t="s">
        <v>108</v>
      </c>
      <c r="C75" s="101"/>
      <c r="D75" s="62">
        <f>D76</f>
        <v>0</v>
      </c>
      <c r="E75" s="62">
        <f>E76</f>
        <v>0</v>
      </c>
      <c r="F75" s="62">
        <f>F76</f>
        <v>0</v>
      </c>
      <c r="G75" s="34" t="e">
        <f t="shared" si="2"/>
        <v>#DIV/0!</v>
      </c>
      <c r="H75" s="34" t="e">
        <f t="shared" si="3"/>
        <v>#DIV/0!</v>
      </c>
    </row>
    <row r="76" spans="1:9" s="8" customFormat="1" ht="31.5" customHeight="1" hidden="1">
      <c r="A76" s="93"/>
      <c r="B76" s="65" t="s">
        <v>169</v>
      </c>
      <c r="C76" s="105" t="s">
        <v>263</v>
      </c>
      <c r="D76" s="66">
        <v>0</v>
      </c>
      <c r="E76" s="66">
        <v>0</v>
      </c>
      <c r="F76" s="66">
        <v>0</v>
      </c>
      <c r="G76" s="34" t="e">
        <f t="shared" si="2"/>
        <v>#DIV/0!</v>
      </c>
      <c r="H76" s="34" t="e">
        <f t="shared" si="3"/>
        <v>#DIV/0!</v>
      </c>
      <c r="I76" s="27"/>
    </row>
    <row r="77" spans="1:8" ht="18.75">
      <c r="A77" s="63" t="s">
        <v>37</v>
      </c>
      <c r="B77" s="172" t="s">
        <v>38</v>
      </c>
      <c r="C77" s="102"/>
      <c r="D77" s="61">
        <f>D80</f>
        <v>3</v>
      </c>
      <c r="E77" s="61">
        <f>E80</f>
        <v>0.5</v>
      </c>
      <c r="F77" s="61">
        <f>F80</f>
        <v>0</v>
      </c>
      <c r="G77" s="34">
        <f t="shared" si="2"/>
        <v>0</v>
      </c>
      <c r="H77" s="34">
        <f t="shared" si="3"/>
        <v>0</v>
      </c>
    </row>
    <row r="78" spans="1:8" ht="18.75" hidden="1">
      <c r="A78" s="171" t="s">
        <v>41</v>
      </c>
      <c r="B78" s="168" t="s">
        <v>42</v>
      </c>
      <c r="C78" s="101"/>
      <c r="D78" s="62">
        <f>D79</f>
        <v>0</v>
      </c>
      <c r="E78" s="62">
        <f>E79</f>
        <v>0</v>
      </c>
      <c r="F78" s="62">
        <f>F79</f>
        <v>0</v>
      </c>
      <c r="G78" s="34" t="e">
        <f t="shared" si="2"/>
        <v>#DIV/0!</v>
      </c>
      <c r="H78" s="34" t="e">
        <f t="shared" si="3"/>
        <v>#DIV/0!</v>
      </c>
    </row>
    <row r="79" spans="1:9" s="8" customFormat="1" ht="38.25" customHeight="1" hidden="1">
      <c r="A79" s="64"/>
      <c r="B79" s="65" t="s">
        <v>167</v>
      </c>
      <c r="C79" s="105" t="s">
        <v>168</v>
      </c>
      <c r="D79" s="66">
        <v>0</v>
      </c>
      <c r="E79" s="66">
        <v>0</v>
      </c>
      <c r="F79" s="66">
        <v>0</v>
      </c>
      <c r="G79" s="34" t="e">
        <f t="shared" si="2"/>
        <v>#DIV/0!</v>
      </c>
      <c r="H79" s="34" t="e">
        <f t="shared" si="3"/>
        <v>#DIV/0!</v>
      </c>
      <c r="I79" s="27"/>
    </row>
    <row r="80" spans="1:9" s="8" customFormat="1" ht="81.75" customHeight="1">
      <c r="A80" s="64" t="s">
        <v>41</v>
      </c>
      <c r="B80" s="65" t="s">
        <v>598</v>
      </c>
      <c r="C80" s="105"/>
      <c r="D80" s="66">
        <v>3</v>
      </c>
      <c r="E80" s="66">
        <v>0.5</v>
      </c>
      <c r="F80" s="66">
        <v>0</v>
      </c>
      <c r="G80" s="34">
        <f t="shared" si="2"/>
        <v>0</v>
      </c>
      <c r="H80" s="34">
        <f t="shared" si="3"/>
        <v>0</v>
      </c>
      <c r="I80" s="27"/>
    </row>
    <row r="81" spans="1:8" ht="23.25" customHeight="1">
      <c r="A81" s="63">
        <v>1000</v>
      </c>
      <c r="B81" s="172" t="s">
        <v>49</v>
      </c>
      <c r="C81" s="102"/>
      <c r="D81" s="61">
        <f>D82</f>
        <v>18</v>
      </c>
      <c r="E81" s="61">
        <f>E82</f>
        <v>4.5</v>
      </c>
      <c r="F81" s="61">
        <f>F82</f>
        <v>0</v>
      </c>
      <c r="G81" s="34">
        <f t="shared" si="2"/>
        <v>0</v>
      </c>
      <c r="H81" s="34">
        <f t="shared" si="3"/>
        <v>0</v>
      </c>
    </row>
    <row r="82" spans="1:8" ht="18.75">
      <c r="A82" s="171" t="s">
        <v>50</v>
      </c>
      <c r="B82" s="168" t="s">
        <v>145</v>
      </c>
      <c r="C82" s="101" t="s">
        <v>50</v>
      </c>
      <c r="D82" s="62">
        <v>18</v>
      </c>
      <c r="E82" s="62">
        <v>4.5</v>
      </c>
      <c r="F82" s="62">
        <v>0</v>
      </c>
      <c r="G82" s="34">
        <f t="shared" si="2"/>
        <v>0</v>
      </c>
      <c r="H82" s="34">
        <f t="shared" si="3"/>
        <v>0</v>
      </c>
    </row>
    <row r="83" spans="1:8" ht="31.5">
      <c r="A83" s="63"/>
      <c r="B83" s="172" t="s">
        <v>84</v>
      </c>
      <c r="C83" s="102"/>
      <c r="D83" s="62">
        <f>D84</f>
        <v>516</v>
      </c>
      <c r="E83" s="62">
        <f>E84</f>
        <v>38.7</v>
      </c>
      <c r="F83" s="62">
        <f>F84</f>
        <v>0</v>
      </c>
      <c r="G83" s="34">
        <f t="shared" si="2"/>
        <v>0</v>
      </c>
      <c r="H83" s="34">
        <f t="shared" si="3"/>
        <v>0</v>
      </c>
    </row>
    <row r="84" spans="1:9" s="8" customFormat="1" ht="47.25">
      <c r="A84" s="64"/>
      <c r="B84" s="65" t="s">
        <v>85</v>
      </c>
      <c r="C84" s="105" t="s">
        <v>155</v>
      </c>
      <c r="D84" s="66">
        <v>516</v>
      </c>
      <c r="E84" s="66">
        <v>38.7</v>
      </c>
      <c r="F84" s="66">
        <v>0</v>
      </c>
      <c r="G84" s="34">
        <f t="shared" si="2"/>
        <v>0</v>
      </c>
      <c r="H84" s="34">
        <f t="shared" si="3"/>
        <v>0</v>
      </c>
      <c r="I84" s="27"/>
    </row>
    <row r="85" spans="1:8" ht="18" customHeight="1">
      <c r="A85" s="171"/>
      <c r="B85" s="172" t="s">
        <v>55</v>
      </c>
      <c r="C85" s="63"/>
      <c r="D85" s="61">
        <f>D34+D45+D47+D56+D76+D77+D81+D83+D52</f>
        <v>3650</v>
      </c>
      <c r="E85" s="61">
        <f>E34+E45+E47+E56+E76+E77+E81+E83+E52</f>
        <v>689.7</v>
      </c>
      <c r="F85" s="61">
        <f>F34+F45+F47+F56+F76+F77+F81+F83+F52</f>
        <v>26.3</v>
      </c>
      <c r="G85" s="34">
        <f t="shared" si="2"/>
        <v>0.0072054794520547945</v>
      </c>
      <c r="H85" s="34">
        <f t="shared" si="3"/>
        <v>0.038132521386109904</v>
      </c>
    </row>
    <row r="86" spans="1:8" ht="31.5">
      <c r="A86" s="175"/>
      <c r="B86" s="168" t="s">
        <v>70</v>
      </c>
      <c r="C86" s="101"/>
      <c r="D86" s="83">
        <f>D83</f>
        <v>516</v>
      </c>
      <c r="E86" s="83">
        <f>E83</f>
        <v>38.7</v>
      </c>
      <c r="F86" s="83">
        <f>F83</f>
        <v>0</v>
      </c>
      <c r="G86" s="34">
        <f t="shared" si="2"/>
        <v>0</v>
      </c>
      <c r="H86" s="34">
        <f t="shared" si="3"/>
        <v>0</v>
      </c>
    </row>
    <row r="87" ht="18">
      <c r="A87" s="85"/>
    </row>
    <row r="88" ht="18">
      <c r="A88" s="85"/>
    </row>
    <row r="89" spans="1:6" ht="18">
      <c r="A89" s="85"/>
      <c r="B89" s="86" t="s">
        <v>261</v>
      </c>
      <c r="C89" s="42"/>
      <c r="F89" s="37">
        <v>1347.2</v>
      </c>
    </row>
    <row r="90" spans="1:3" ht="18">
      <c r="A90" s="85"/>
      <c r="B90" s="86"/>
      <c r="C90" s="42"/>
    </row>
    <row r="91" spans="1:3" ht="18" hidden="1">
      <c r="A91" s="85"/>
      <c r="B91" s="86" t="s">
        <v>71</v>
      </c>
      <c r="C91" s="42"/>
    </row>
    <row r="92" spans="1:3" ht="18" hidden="1">
      <c r="A92" s="85"/>
      <c r="B92" s="86" t="s">
        <v>72</v>
      </c>
      <c r="C92" s="42"/>
    </row>
    <row r="93" spans="1:3" ht="18" hidden="1">
      <c r="A93" s="85"/>
      <c r="B93" s="86"/>
      <c r="C93" s="42"/>
    </row>
    <row r="94" spans="1:3" ht="18" hidden="1">
      <c r="A94" s="85"/>
      <c r="B94" s="86" t="s">
        <v>73</v>
      </c>
      <c r="C94" s="42"/>
    </row>
    <row r="95" spans="1:3" ht="18" hidden="1">
      <c r="A95" s="85"/>
      <c r="B95" s="86" t="s">
        <v>74</v>
      </c>
      <c r="C95" s="42"/>
    </row>
    <row r="96" spans="1:3" ht="18" hidden="1">
      <c r="A96" s="85"/>
      <c r="B96" s="86"/>
      <c r="C96" s="42"/>
    </row>
    <row r="97" spans="1:3" ht="18" hidden="1">
      <c r="A97" s="85"/>
      <c r="B97" s="86" t="s">
        <v>75</v>
      </c>
      <c r="C97" s="42"/>
    </row>
    <row r="98" spans="1:3" ht="18" hidden="1">
      <c r="A98" s="85"/>
      <c r="B98" s="86" t="s">
        <v>76</v>
      </c>
      <c r="C98" s="42"/>
    </row>
    <row r="99" spans="1:3" ht="18" hidden="1">
      <c r="A99" s="85"/>
      <c r="B99" s="86"/>
      <c r="C99" s="42"/>
    </row>
    <row r="100" spans="1:3" ht="18" hidden="1">
      <c r="A100" s="85"/>
      <c r="B100" s="86" t="s">
        <v>77</v>
      </c>
      <c r="C100" s="42"/>
    </row>
    <row r="101" spans="1:3" ht="18" hidden="1">
      <c r="A101" s="85"/>
      <c r="B101" s="86" t="s">
        <v>78</v>
      </c>
      <c r="C101" s="42"/>
    </row>
    <row r="102" ht="18" hidden="1">
      <c r="A102" s="85"/>
    </row>
    <row r="103" ht="18">
      <c r="A103" s="85"/>
    </row>
    <row r="104" spans="1:8" ht="18">
      <c r="A104" s="85"/>
      <c r="B104" s="86" t="s">
        <v>79</v>
      </c>
      <c r="C104" s="42"/>
      <c r="F104" s="36">
        <f>F89+F29-F85</f>
        <v>1444.2</v>
      </c>
      <c r="H104" s="36"/>
    </row>
    <row r="105" ht="18">
      <c r="A105" s="85"/>
    </row>
    <row r="106" ht="18">
      <c r="A106" s="85"/>
    </row>
    <row r="107" spans="1:3" ht="18">
      <c r="A107" s="85"/>
      <c r="B107" s="86" t="s">
        <v>80</v>
      </c>
      <c r="C107" s="42"/>
    </row>
    <row r="108" spans="1:3" ht="18">
      <c r="A108" s="85"/>
      <c r="B108" s="86" t="s">
        <v>81</v>
      </c>
      <c r="C108" s="42"/>
    </row>
    <row r="109" spans="1:3" ht="18">
      <c r="A109" s="85"/>
      <c r="B109" s="86" t="s">
        <v>82</v>
      </c>
      <c r="C109" s="42"/>
    </row>
    <row r="110" ht="18">
      <c r="A110" s="85"/>
    </row>
    <row r="111" ht="18">
      <c r="A111" s="85"/>
    </row>
  </sheetData>
  <sheetProtection/>
  <mergeCells count="17">
    <mergeCell ref="E32:E33"/>
    <mergeCell ref="G2:G3"/>
    <mergeCell ref="A31:H31"/>
    <mergeCell ref="F32:F33"/>
    <mergeCell ref="F2:F3"/>
    <mergeCell ref="C32:C33"/>
    <mergeCell ref="C2:C3"/>
    <mergeCell ref="A1:H1"/>
    <mergeCell ref="A32:A33"/>
    <mergeCell ref="B32:B33"/>
    <mergeCell ref="D32:D33"/>
    <mergeCell ref="H32:H33"/>
    <mergeCell ref="H2:H3"/>
    <mergeCell ref="B2:B3"/>
    <mergeCell ref="D2:D3"/>
    <mergeCell ref="G32:G33"/>
    <mergeCell ref="E2:E3"/>
  </mergeCells>
  <printOptions/>
  <pageMargins left="0.7874015748031497" right="0.3937007874015748" top="0.3937007874015748" bottom="0.3937007874015748" header="0" footer="0"/>
  <pageSetup fitToHeight="3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20"/>
  <sheetViews>
    <sheetView zoomScalePageLayoutView="0" workbookViewId="0" topLeftCell="A29">
      <selection activeCell="C29" sqref="C1:C16384"/>
    </sheetView>
  </sheetViews>
  <sheetFormatPr defaultColWidth="9.140625" defaultRowHeight="12.75"/>
  <cols>
    <col min="1" max="1" width="9.57421875" style="84" customWidth="1"/>
    <col min="2" max="2" width="37.140625" style="84" customWidth="1"/>
    <col min="3" max="3" width="12.28125" style="112" hidden="1" customWidth="1"/>
    <col min="4" max="4" width="11.421875" style="37" customWidth="1"/>
    <col min="5" max="5" width="14.00390625" style="37" customWidth="1"/>
    <col min="6" max="6" width="13.421875" style="37" customWidth="1"/>
    <col min="7" max="7" width="12.7109375" style="37" customWidth="1"/>
    <col min="8" max="8" width="11.57421875" style="37" customWidth="1"/>
    <col min="9" max="9" width="9.140625" style="23" customWidth="1"/>
    <col min="10" max="16384" width="9.140625" style="1" customWidth="1"/>
  </cols>
  <sheetData>
    <row r="1" spans="1:9" s="4" customFormat="1" ht="53.25" customHeight="1">
      <c r="A1" s="198" t="s">
        <v>534</v>
      </c>
      <c r="B1" s="198"/>
      <c r="C1" s="198"/>
      <c r="D1" s="198"/>
      <c r="E1" s="198"/>
      <c r="F1" s="198"/>
      <c r="G1" s="198"/>
      <c r="H1" s="198"/>
      <c r="I1" s="30"/>
    </row>
    <row r="2" spans="1:8" ht="12.75" customHeight="1">
      <c r="A2" s="167"/>
      <c r="B2" s="201" t="s">
        <v>2</v>
      </c>
      <c r="C2" s="173"/>
      <c r="D2" s="199" t="s">
        <v>3</v>
      </c>
      <c r="E2" s="201" t="s">
        <v>538</v>
      </c>
      <c r="F2" s="199" t="s">
        <v>4</v>
      </c>
      <c r="G2" s="201" t="s">
        <v>253</v>
      </c>
      <c r="H2" s="201" t="s">
        <v>539</v>
      </c>
    </row>
    <row r="3" spans="1:8" ht="26.25" customHeight="1">
      <c r="A3" s="167"/>
      <c r="B3" s="202"/>
      <c r="C3" s="174"/>
      <c r="D3" s="199"/>
      <c r="E3" s="202"/>
      <c r="F3" s="199"/>
      <c r="G3" s="202"/>
      <c r="H3" s="202"/>
    </row>
    <row r="4" spans="1:8" ht="36" customHeight="1">
      <c r="A4" s="167"/>
      <c r="B4" s="172" t="s">
        <v>69</v>
      </c>
      <c r="C4" s="100"/>
      <c r="D4" s="61">
        <f>D5+D6+D7+D8+D9+D10+D11+D12+D13+D14+D15+D16+D17+D18+D19+D20</f>
        <v>6326.5</v>
      </c>
      <c r="E4" s="61">
        <f>E5+E6+E7+E8+E9+E10+E11+E12+E13+E14+E15+E16+E17+E18+E19</f>
        <v>1503</v>
      </c>
      <c r="F4" s="61">
        <f>F5+F6+F7+F8+F9+F10+F11+F12+F13+F14+F15+F16+F17+F18+F19+F20+F21</f>
        <v>170.8</v>
      </c>
      <c r="G4" s="34">
        <f>F4/D4</f>
        <v>0.026997549988145107</v>
      </c>
      <c r="H4" s="34">
        <f>F4/E4</f>
        <v>0.1136393878908849</v>
      </c>
    </row>
    <row r="5" spans="1:8" ht="18.75" customHeight="1">
      <c r="A5" s="167"/>
      <c r="B5" s="168" t="s">
        <v>5</v>
      </c>
      <c r="C5" s="101"/>
      <c r="D5" s="62">
        <v>437.3</v>
      </c>
      <c r="E5" s="62">
        <v>80</v>
      </c>
      <c r="F5" s="62">
        <v>26.7</v>
      </c>
      <c r="G5" s="34">
        <f aca="true" t="shared" si="0" ref="G5:G29">F5/D5</f>
        <v>0.06105648296364052</v>
      </c>
      <c r="H5" s="34">
        <f aca="true" t="shared" si="1" ref="H5:H29">F5/E5</f>
        <v>0.33375</v>
      </c>
    </row>
    <row r="6" spans="1:8" ht="18.75" customHeight="1" hidden="1">
      <c r="A6" s="167"/>
      <c r="B6" s="168" t="s">
        <v>176</v>
      </c>
      <c r="C6" s="101"/>
      <c r="D6" s="62">
        <v>0</v>
      </c>
      <c r="E6" s="62">
        <v>0</v>
      </c>
      <c r="F6" s="62">
        <v>0</v>
      </c>
      <c r="G6" s="34" t="e">
        <f t="shared" si="0"/>
        <v>#DIV/0!</v>
      </c>
      <c r="H6" s="34" t="e">
        <f t="shared" si="1"/>
        <v>#DIV/0!</v>
      </c>
    </row>
    <row r="7" spans="1:8" ht="22.5" customHeight="1">
      <c r="A7" s="167"/>
      <c r="B7" s="168" t="s">
        <v>6</v>
      </c>
      <c r="C7" s="101"/>
      <c r="D7" s="62">
        <v>1947.4</v>
      </c>
      <c r="E7" s="62">
        <v>1000</v>
      </c>
      <c r="F7" s="62">
        <v>0</v>
      </c>
      <c r="G7" s="34">
        <f t="shared" si="0"/>
        <v>0</v>
      </c>
      <c r="H7" s="34">
        <f t="shared" si="1"/>
        <v>0</v>
      </c>
    </row>
    <row r="8" spans="1:8" ht="31.5" customHeight="1">
      <c r="A8" s="167"/>
      <c r="B8" s="168" t="s">
        <v>308</v>
      </c>
      <c r="C8" s="101"/>
      <c r="D8" s="62">
        <v>289.8</v>
      </c>
      <c r="E8" s="62">
        <v>20</v>
      </c>
      <c r="F8" s="62">
        <v>2.5</v>
      </c>
      <c r="G8" s="34">
        <f t="shared" si="0"/>
        <v>0.00862663906142167</v>
      </c>
      <c r="H8" s="34">
        <f t="shared" si="1"/>
        <v>0.125</v>
      </c>
    </row>
    <row r="9" spans="1:8" ht="22.5" customHeight="1">
      <c r="A9" s="167"/>
      <c r="B9" s="168" t="s">
        <v>8</v>
      </c>
      <c r="C9" s="101"/>
      <c r="D9" s="62">
        <v>3637</v>
      </c>
      <c r="E9" s="62">
        <v>400</v>
      </c>
      <c r="F9" s="62">
        <v>140.3</v>
      </c>
      <c r="G9" s="34">
        <f t="shared" si="0"/>
        <v>0.038575749243882324</v>
      </c>
      <c r="H9" s="34">
        <f t="shared" si="1"/>
        <v>0.35075</v>
      </c>
    </row>
    <row r="10" spans="1:8" ht="22.5" customHeight="1">
      <c r="A10" s="167"/>
      <c r="B10" s="168" t="s">
        <v>300</v>
      </c>
      <c r="C10" s="101"/>
      <c r="D10" s="62">
        <v>15</v>
      </c>
      <c r="E10" s="62">
        <v>3</v>
      </c>
      <c r="F10" s="62">
        <v>1.3</v>
      </c>
      <c r="G10" s="34">
        <f t="shared" si="0"/>
        <v>0.08666666666666667</v>
      </c>
      <c r="H10" s="34">
        <f t="shared" si="1"/>
        <v>0.43333333333333335</v>
      </c>
    </row>
    <row r="11" spans="1:8" ht="37.5" customHeight="1" hidden="1">
      <c r="A11" s="167"/>
      <c r="B11" s="168" t="s">
        <v>9</v>
      </c>
      <c r="C11" s="101"/>
      <c r="D11" s="62">
        <v>0</v>
      </c>
      <c r="E11" s="62">
        <v>0</v>
      </c>
      <c r="F11" s="62">
        <v>0</v>
      </c>
      <c r="G11" s="34" t="e">
        <f t="shared" si="0"/>
        <v>#DIV/0!</v>
      </c>
      <c r="H11" s="34" t="e">
        <f t="shared" si="1"/>
        <v>#DIV/0!</v>
      </c>
    </row>
    <row r="12" spans="1:8" ht="18.75" customHeight="1" hidden="1">
      <c r="A12" s="167"/>
      <c r="B12" s="168" t="s">
        <v>10</v>
      </c>
      <c r="C12" s="101"/>
      <c r="D12" s="62">
        <v>0</v>
      </c>
      <c r="E12" s="62">
        <v>0</v>
      </c>
      <c r="F12" s="62">
        <v>0</v>
      </c>
      <c r="G12" s="34" t="e">
        <f t="shared" si="0"/>
        <v>#DIV/0!</v>
      </c>
      <c r="H12" s="34" t="e">
        <f t="shared" si="1"/>
        <v>#DIV/0!</v>
      </c>
    </row>
    <row r="13" spans="1:8" ht="17.25" customHeight="1" hidden="1">
      <c r="A13" s="167"/>
      <c r="B13" s="168" t="s">
        <v>11</v>
      </c>
      <c r="C13" s="101"/>
      <c r="D13" s="62"/>
      <c r="E13" s="62"/>
      <c r="F13" s="62"/>
      <c r="G13" s="34" t="e">
        <f t="shared" si="0"/>
        <v>#DIV/0!</v>
      </c>
      <c r="H13" s="34" t="e">
        <f t="shared" si="1"/>
        <v>#DIV/0!</v>
      </c>
    </row>
    <row r="14" spans="1:8" ht="15" customHeight="1" hidden="1">
      <c r="A14" s="167"/>
      <c r="B14" s="168" t="s">
        <v>13</v>
      </c>
      <c r="C14" s="101"/>
      <c r="D14" s="62">
        <v>0</v>
      </c>
      <c r="E14" s="62">
        <v>0</v>
      </c>
      <c r="F14" s="62">
        <v>0</v>
      </c>
      <c r="G14" s="34" t="e">
        <f t="shared" si="0"/>
        <v>#DIV/0!</v>
      </c>
      <c r="H14" s="34" t="e">
        <f t="shared" si="1"/>
        <v>#DIV/0!</v>
      </c>
    </row>
    <row r="15" spans="1:8" ht="18" customHeight="1" hidden="1">
      <c r="A15" s="167"/>
      <c r="B15" s="168" t="s">
        <v>14</v>
      </c>
      <c r="C15" s="101"/>
      <c r="D15" s="62">
        <v>0</v>
      </c>
      <c r="E15" s="62">
        <v>0</v>
      </c>
      <c r="F15" s="62">
        <v>0</v>
      </c>
      <c r="G15" s="34" t="e">
        <f t="shared" si="0"/>
        <v>#DIV/0!</v>
      </c>
      <c r="H15" s="34" t="e">
        <f t="shared" si="1"/>
        <v>#DIV/0!</v>
      </c>
    </row>
    <row r="16" spans="1:8" ht="31.5" customHeight="1" hidden="1">
      <c r="A16" s="167"/>
      <c r="B16" s="168" t="s">
        <v>15</v>
      </c>
      <c r="C16" s="101"/>
      <c r="D16" s="62">
        <v>0</v>
      </c>
      <c r="E16" s="62">
        <v>0</v>
      </c>
      <c r="F16" s="62">
        <v>0</v>
      </c>
      <c r="G16" s="34" t="e">
        <f t="shared" si="0"/>
        <v>#DIV/0!</v>
      </c>
      <c r="H16" s="34" t="e">
        <f t="shared" si="1"/>
        <v>#DIV/0!</v>
      </c>
    </row>
    <row r="17" spans="1:8" ht="33.75" customHeight="1" hidden="1">
      <c r="A17" s="167"/>
      <c r="B17" s="168" t="s">
        <v>16</v>
      </c>
      <c r="C17" s="101"/>
      <c r="D17" s="62">
        <v>0</v>
      </c>
      <c r="E17" s="62">
        <v>0</v>
      </c>
      <c r="F17" s="62">
        <v>0</v>
      </c>
      <c r="G17" s="34" t="e">
        <f t="shared" si="0"/>
        <v>#DIV/0!</v>
      </c>
      <c r="H17" s="34" t="e">
        <f t="shared" si="1"/>
        <v>#DIV/0!</v>
      </c>
    </row>
    <row r="18" spans="1:8" ht="18.75" customHeight="1" hidden="1">
      <c r="A18" s="167"/>
      <c r="B18" s="168" t="s">
        <v>99</v>
      </c>
      <c r="C18" s="101"/>
      <c r="D18" s="62">
        <v>0</v>
      </c>
      <c r="E18" s="62">
        <v>0</v>
      </c>
      <c r="F18" s="62">
        <v>0</v>
      </c>
      <c r="G18" s="34" t="e">
        <f t="shared" si="0"/>
        <v>#DIV/0!</v>
      </c>
      <c r="H18" s="34" t="e">
        <f t="shared" si="1"/>
        <v>#DIV/0!</v>
      </c>
    </row>
    <row r="19" spans="1:8" ht="16.5" customHeight="1" hidden="1">
      <c r="A19" s="167"/>
      <c r="B19" s="168" t="s">
        <v>18</v>
      </c>
      <c r="C19" s="101"/>
      <c r="D19" s="62">
        <v>0</v>
      </c>
      <c r="E19" s="62">
        <v>0</v>
      </c>
      <c r="F19" s="62"/>
      <c r="G19" s="34" t="e">
        <f t="shared" si="0"/>
        <v>#DIV/0!</v>
      </c>
      <c r="H19" s="34" t="e">
        <f t="shared" si="1"/>
        <v>#DIV/0!</v>
      </c>
    </row>
    <row r="20" spans="1:8" ht="22.5" customHeight="1" hidden="1">
      <c r="A20" s="167"/>
      <c r="B20" s="82" t="s">
        <v>311</v>
      </c>
      <c r="C20" s="101"/>
      <c r="D20" s="62">
        <v>0</v>
      </c>
      <c r="E20" s="62">
        <v>0</v>
      </c>
      <c r="F20" s="62">
        <v>0</v>
      </c>
      <c r="G20" s="34" t="e">
        <f t="shared" si="0"/>
        <v>#DIV/0!</v>
      </c>
      <c r="H20" s="34" t="e">
        <f t="shared" si="1"/>
        <v>#DIV/0!</v>
      </c>
    </row>
    <row r="21" spans="1:8" ht="32.25" customHeight="1" hidden="1">
      <c r="A21" s="167"/>
      <c r="B21" s="82" t="s">
        <v>310</v>
      </c>
      <c r="C21" s="101"/>
      <c r="D21" s="62">
        <v>0</v>
      </c>
      <c r="E21" s="62">
        <v>0</v>
      </c>
      <c r="F21" s="62">
        <v>0</v>
      </c>
      <c r="G21" s="34" t="e">
        <f t="shared" si="0"/>
        <v>#DIV/0!</v>
      </c>
      <c r="H21" s="34" t="e">
        <f t="shared" si="1"/>
        <v>#DIV/0!</v>
      </c>
    </row>
    <row r="22" spans="1:8" ht="32.25" customHeight="1">
      <c r="A22" s="167"/>
      <c r="B22" s="172" t="s">
        <v>68</v>
      </c>
      <c r="C22" s="102"/>
      <c r="D22" s="62">
        <f>D23+D24+D25+D27+D28+D26</f>
        <v>338.7</v>
      </c>
      <c r="E22" s="62">
        <f>E23+E24+E25+E27+E28+E26</f>
        <v>84.6</v>
      </c>
      <c r="F22" s="62">
        <f>F23+F24+F25+F27+F28+F26</f>
        <v>11.3</v>
      </c>
      <c r="G22" s="34">
        <f t="shared" si="0"/>
        <v>0.033362857986418665</v>
      </c>
      <c r="H22" s="34">
        <f t="shared" si="1"/>
        <v>0.1335697399527187</v>
      </c>
    </row>
    <row r="23" spans="1:8" ht="18.75">
      <c r="A23" s="167"/>
      <c r="B23" s="168" t="s">
        <v>20</v>
      </c>
      <c r="C23" s="101"/>
      <c r="D23" s="62">
        <v>136.2</v>
      </c>
      <c r="E23" s="62">
        <v>34</v>
      </c>
      <c r="F23" s="62">
        <v>11.3</v>
      </c>
      <c r="G23" s="34">
        <f t="shared" si="0"/>
        <v>0.08296622613803231</v>
      </c>
      <c r="H23" s="34">
        <f t="shared" si="1"/>
        <v>0.33235294117647063</v>
      </c>
    </row>
    <row r="24" spans="1:8" ht="16.5" customHeight="1">
      <c r="A24" s="167"/>
      <c r="B24" s="168" t="s">
        <v>86</v>
      </c>
      <c r="C24" s="101"/>
      <c r="D24" s="62">
        <v>202.5</v>
      </c>
      <c r="E24" s="62">
        <v>50.6</v>
      </c>
      <c r="F24" s="62">
        <v>0</v>
      </c>
      <c r="G24" s="34">
        <f t="shared" si="0"/>
        <v>0</v>
      </c>
      <c r="H24" s="34">
        <f t="shared" si="1"/>
        <v>0</v>
      </c>
    </row>
    <row r="25" spans="1:8" ht="105" customHeight="1" hidden="1">
      <c r="A25" s="167"/>
      <c r="B25" s="168" t="s">
        <v>407</v>
      </c>
      <c r="C25" s="101"/>
      <c r="D25" s="62">
        <v>0</v>
      </c>
      <c r="E25" s="62">
        <v>0</v>
      </c>
      <c r="F25" s="62">
        <v>0</v>
      </c>
      <c r="G25" s="34" t="e">
        <f t="shared" si="0"/>
        <v>#DIV/0!</v>
      </c>
      <c r="H25" s="34" t="e">
        <f t="shared" si="1"/>
        <v>#DIV/0!</v>
      </c>
    </row>
    <row r="26" spans="1:8" ht="82.5" customHeight="1" hidden="1">
      <c r="A26" s="167"/>
      <c r="B26" s="168" t="s">
        <v>477</v>
      </c>
      <c r="C26" s="101"/>
      <c r="D26" s="62">
        <v>0</v>
      </c>
      <c r="E26" s="62">
        <v>0</v>
      </c>
      <c r="F26" s="62">
        <v>0</v>
      </c>
      <c r="G26" s="34" t="e">
        <f t="shared" si="0"/>
        <v>#DIV/0!</v>
      </c>
      <c r="H26" s="34" t="e">
        <f t="shared" si="1"/>
        <v>#DIV/0!</v>
      </c>
    </row>
    <row r="27" spans="1:8" ht="52.5" customHeight="1" hidden="1">
      <c r="A27" s="167"/>
      <c r="B27" s="168" t="s">
        <v>429</v>
      </c>
      <c r="C27" s="101"/>
      <c r="D27" s="62">
        <v>0</v>
      </c>
      <c r="E27" s="62">
        <v>0</v>
      </c>
      <c r="F27" s="62">
        <v>0</v>
      </c>
      <c r="G27" s="34" t="e">
        <f t="shared" si="0"/>
        <v>#DIV/0!</v>
      </c>
      <c r="H27" s="34" t="e">
        <f t="shared" si="1"/>
        <v>#DIV/0!</v>
      </c>
    </row>
    <row r="28" spans="1:8" ht="33.75" customHeight="1" hidden="1">
      <c r="A28" s="167"/>
      <c r="B28" s="168" t="s">
        <v>430</v>
      </c>
      <c r="C28" s="101"/>
      <c r="D28" s="62">
        <v>0</v>
      </c>
      <c r="E28" s="62">
        <v>0</v>
      </c>
      <c r="F28" s="62">
        <v>0</v>
      </c>
      <c r="G28" s="34" t="e">
        <f t="shared" si="0"/>
        <v>#DIV/0!</v>
      </c>
      <c r="H28" s="34" t="e">
        <f t="shared" si="1"/>
        <v>#DIV/0!</v>
      </c>
    </row>
    <row r="29" spans="1:8" ht="18.75" customHeight="1">
      <c r="A29" s="167"/>
      <c r="B29" s="168" t="s">
        <v>23</v>
      </c>
      <c r="C29" s="119"/>
      <c r="D29" s="62">
        <f>D4+D22</f>
        <v>6665.2</v>
      </c>
      <c r="E29" s="62">
        <f>E4+E22</f>
        <v>1587.6</v>
      </c>
      <c r="F29" s="62">
        <f>F4+F22</f>
        <v>182.10000000000002</v>
      </c>
      <c r="G29" s="34">
        <f t="shared" si="0"/>
        <v>0.027321010622336918</v>
      </c>
      <c r="H29" s="34">
        <f t="shared" si="1"/>
        <v>0.11470143613000758</v>
      </c>
    </row>
    <row r="30" spans="1:8" ht="15.75" customHeight="1" hidden="1">
      <c r="A30" s="167"/>
      <c r="B30" s="168" t="s">
        <v>92</v>
      </c>
      <c r="C30" s="101"/>
      <c r="D30" s="62">
        <f>D4</f>
        <v>6326.5</v>
      </c>
      <c r="E30" s="62">
        <f>E4</f>
        <v>1503</v>
      </c>
      <c r="F30" s="62">
        <f>F4</f>
        <v>170.8</v>
      </c>
      <c r="G30" s="34">
        <f>F30/D30</f>
        <v>0.026997549988145107</v>
      </c>
      <c r="H30" s="34">
        <f>F30/E30</f>
        <v>0.1136393878908849</v>
      </c>
    </row>
    <row r="31" spans="1:8" ht="12.75">
      <c r="A31" s="208"/>
      <c r="B31" s="225"/>
      <c r="C31" s="225"/>
      <c r="D31" s="225"/>
      <c r="E31" s="225"/>
      <c r="F31" s="225"/>
      <c r="G31" s="225"/>
      <c r="H31" s="226"/>
    </row>
    <row r="32" spans="1:8" ht="15" customHeight="1">
      <c r="A32" s="223" t="s">
        <v>132</v>
      </c>
      <c r="B32" s="224" t="s">
        <v>24</v>
      </c>
      <c r="C32" s="221" t="s">
        <v>154</v>
      </c>
      <c r="D32" s="193" t="s">
        <v>3</v>
      </c>
      <c r="E32" s="195" t="s">
        <v>538</v>
      </c>
      <c r="F32" s="193" t="s">
        <v>4</v>
      </c>
      <c r="G32" s="195" t="s">
        <v>253</v>
      </c>
      <c r="H32" s="195" t="s">
        <v>539</v>
      </c>
    </row>
    <row r="33" spans="1:8" ht="44.25" customHeight="1">
      <c r="A33" s="223"/>
      <c r="B33" s="224"/>
      <c r="C33" s="222"/>
      <c r="D33" s="193"/>
      <c r="E33" s="196"/>
      <c r="F33" s="193"/>
      <c r="G33" s="196"/>
      <c r="H33" s="196"/>
    </row>
    <row r="34" spans="1:8" ht="34.5" customHeight="1">
      <c r="A34" s="63" t="s">
        <v>56</v>
      </c>
      <c r="B34" s="172" t="s">
        <v>25</v>
      </c>
      <c r="C34" s="102"/>
      <c r="D34" s="61">
        <f>D35+D38+D39+D36</f>
        <v>3363.3999999999996</v>
      </c>
      <c r="E34" s="61">
        <f>E35+E38+E39+E36</f>
        <v>794.6</v>
      </c>
      <c r="F34" s="61">
        <f>F35+F38+F39+F36</f>
        <v>73.8</v>
      </c>
      <c r="G34" s="34">
        <f>F34/D34</f>
        <v>0.02194208241660225</v>
      </c>
      <c r="H34" s="35">
        <f>F34/E34</f>
        <v>0.09287691920463126</v>
      </c>
    </row>
    <row r="35" spans="1:8" ht="97.5" customHeight="1">
      <c r="A35" s="171" t="s">
        <v>59</v>
      </c>
      <c r="B35" s="168" t="s">
        <v>135</v>
      </c>
      <c r="C35" s="101" t="s">
        <v>59</v>
      </c>
      <c r="D35" s="62">
        <v>3328.2</v>
      </c>
      <c r="E35" s="62">
        <v>793.7</v>
      </c>
      <c r="F35" s="62">
        <v>73.8</v>
      </c>
      <c r="G35" s="34">
        <f aca="true" t="shared" si="2" ref="G35:G97">F35/D35</f>
        <v>0.022174148188209845</v>
      </c>
      <c r="H35" s="35">
        <f aca="true" t="shared" si="3" ref="H35:H97">F35/E35</f>
        <v>0.0929822351014237</v>
      </c>
    </row>
    <row r="36" spans="1:8" ht="36.75" customHeight="1" hidden="1">
      <c r="A36" s="171" t="s">
        <v>156</v>
      </c>
      <c r="B36" s="168" t="s">
        <v>252</v>
      </c>
      <c r="C36" s="101" t="s">
        <v>156</v>
      </c>
      <c r="D36" s="62">
        <f>D37</f>
        <v>0</v>
      </c>
      <c r="E36" s="62">
        <f>E37</f>
        <v>0</v>
      </c>
      <c r="F36" s="62">
        <f>F37</f>
        <v>0</v>
      </c>
      <c r="G36" s="34" t="e">
        <f t="shared" si="2"/>
        <v>#DIV/0!</v>
      </c>
      <c r="H36" s="35" t="e">
        <f t="shared" si="3"/>
        <v>#DIV/0!</v>
      </c>
    </row>
    <row r="37" spans="1:8" ht="52.5" customHeight="1" hidden="1">
      <c r="A37" s="171"/>
      <c r="B37" s="168" t="s">
        <v>275</v>
      </c>
      <c r="C37" s="101" t="s">
        <v>274</v>
      </c>
      <c r="D37" s="62">
        <v>0</v>
      </c>
      <c r="E37" s="62">
        <v>0</v>
      </c>
      <c r="F37" s="62">
        <v>0</v>
      </c>
      <c r="G37" s="34" t="e">
        <f t="shared" si="2"/>
        <v>#DIV/0!</v>
      </c>
      <c r="H37" s="35" t="e">
        <f t="shared" si="3"/>
        <v>#DIV/0!</v>
      </c>
    </row>
    <row r="38" spans="1:8" ht="29.25" customHeight="1">
      <c r="A38" s="171" t="s">
        <v>61</v>
      </c>
      <c r="B38" s="168" t="s">
        <v>27</v>
      </c>
      <c r="C38" s="101" t="s">
        <v>61</v>
      </c>
      <c r="D38" s="62">
        <v>30</v>
      </c>
      <c r="E38" s="62">
        <v>0</v>
      </c>
      <c r="F38" s="62">
        <v>0</v>
      </c>
      <c r="G38" s="34">
        <f t="shared" si="2"/>
        <v>0</v>
      </c>
      <c r="H38" s="35">
        <v>0</v>
      </c>
    </row>
    <row r="39" spans="1:8" ht="41.25" customHeight="1">
      <c r="A39" s="171" t="s">
        <v>109</v>
      </c>
      <c r="B39" s="168" t="s">
        <v>106</v>
      </c>
      <c r="C39" s="101"/>
      <c r="D39" s="62">
        <f>D40+D41+D42+D43</f>
        <v>5.2</v>
      </c>
      <c r="E39" s="62">
        <f>E40+E41+E42+E43</f>
        <v>0.9</v>
      </c>
      <c r="F39" s="62">
        <f>F40+F41+F42+F43</f>
        <v>0</v>
      </c>
      <c r="G39" s="34">
        <f t="shared" si="2"/>
        <v>0</v>
      </c>
      <c r="H39" s="35">
        <f t="shared" si="3"/>
        <v>0</v>
      </c>
    </row>
    <row r="40" spans="1:9" s="8" customFormat="1" ht="39" customHeight="1">
      <c r="A40" s="64"/>
      <c r="B40" s="65" t="s">
        <v>160</v>
      </c>
      <c r="C40" s="105" t="s">
        <v>190</v>
      </c>
      <c r="D40" s="66">
        <v>5.2</v>
      </c>
      <c r="E40" s="66">
        <v>0.9</v>
      </c>
      <c r="F40" s="66">
        <v>0</v>
      </c>
      <c r="G40" s="34">
        <f t="shared" si="2"/>
        <v>0</v>
      </c>
      <c r="H40" s="35">
        <f t="shared" si="3"/>
        <v>0</v>
      </c>
      <c r="I40" s="27"/>
    </row>
    <row r="41" spans="1:9" s="8" customFormat="1" ht="55.5" customHeight="1" hidden="1">
      <c r="A41" s="64"/>
      <c r="B41" s="65" t="s">
        <v>159</v>
      </c>
      <c r="C41" s="105" t="s">
        <v>199</v>
      </c>
      <c r="D41" s="66">
        <v>0</v>
      </c>
      <c r="E41" s="66">
        <v>0</v>
      </c>
      <c r="F41" s="66">
        <v>0</v>
      </c>
      <c r="G41" s="34" t="e">
        <f t="shared" si="2"/>
        <v>#DIV/0!</v>
      </c>
      <c r="H41" s="35" t="e">
        <f t="shared" si="3"/>
        <v>#DIV/0!</v>
      </c>
      <c r="I41" s="27"/>
    </row>
    <row r="42" spans="1:9" s="8" customFormat="1" ht="53.25" customHeight="1" hidden="1">
      <c r="A42" s="64"/>
      <c r="B42" s="65" t="s">
        <v>245</v>
      </c>
      <c r="C42" s="105" t="s">
        <v>244</v>
      </c>
      <c r="D42" s="66">
        <v>0</v>
      </c>
      <c r="E42" s="66">
        <v>0</v>
      </c>
      <c r="F42" s="66">
        <v>0</v>
      </c>
      <c r="G42" s="34" t="e">
        <f t="shared" si="2"/>
        <v>#DIV/0!</v>
      </c>
      <c r="H42" s="35" t="e">
        <f t="shared" si="3"/>
        <v>#DIV/0!</v>
      </c>
      <c r="I42" s="27"/>
    </row>
    <row r="43" spans="1:9" s="8" customFormat="1" ht="39" customHeight="1" hidden="1">
      <c r="A43" s="64"/>
      <c r="B43" s="65" t="s">
        <v>262</v>
      </c>
      <c r="C43" s="105" t="s">
        <v>405</v>
      </c>
      <c r="D43" s="66">
        <v>0</v>
      </c>
      <c r="E43" s="66">
        <v>0</v>
      </c>
      <c r="F43" s="66">
        <v>0</v>
      </c>
      <c r="G43" s="34" t="e">
        <f t="shared" si="2"/>
        <v>#DIV/0!</v>
      </c>
      <c r="H43" s="35" t="e">
        <f t="shared" si="3"/>
        <v>#DIV/0!</v>
      </c>
      <c r="I43" s="27"/>
    </row>
    <row r="44" spans="1:8" ht="18.75" customHeight="1">
      <c r="A44" s="63" t="s">
        <v>93</v>
      </c>
      <c r="B44" s="172" t="s">
        <v>88</v>
      </c>
      <c r="C44" s="102"/>
      <c r="D44" s="61">
        <f>D45</f>
        <v>202.5</v>
      </c>
      <c r="E44" s="61">
        <f>E45</f>
        <v>0</v>
      </c>
      <c r="F44" s="61">
        <f>F45</f>
        <v>0</v>
      </c>
      <c r="G44" s="34">
        <f t="shared" si="2"/>
        <v>0</v>
      </c>
      <c r="H44" s="35">
        <v>0</v>
      </c>
    </row>
    <row r="45" spans="1:8" ht="48" customHeight="1">
      <c r="A45" s="171" t="s">
        <v>94</v>
      </c>
      <c r="B45" s="168" t="s">
        <v>139</v>
      </c>
      <c r="C45" s="101" t="s">
        <v>415</v>
      </c>
      <c r="D45" s="62">
        <v>202.5</v>
      </c>
      <c r="E45" s="62">
        <v>0</v>
      </c>
      <c r="F45" s="62">
        <v>0</v>
      </c>
      <c r="G45" s="34">
        <f t="shared" si="2"/>
        <v>0</v>
      </c>
      <c r="H45" s="35">
        <v>0</v>
      </c>
    </row>
    <row r="46" spans="1:8" ht="30" customHeight="1">
      <c r="A46" s="63" t="s">
        <v>62</v>
      </c>
      <c r="B46" s="172" t="s">
        <v>30</v>
      </c>
      <c r="C46" s="102"/>
      <c r="D46" s="61">
        <f>D47+D50</f>
        <v>15</v>
      </c>
      <c r="E46" s="61">
        <f>E47+E50</f>
        <v>2.6</v>
      </c>
      <c r="F46" s="61">
        <f>F47+F50</f>
        <v>0</v>
      </c>
      <c r="G46" s="34">
        <f t="shared" si="2"/>
        <v>0</v>
      </c>
      <c r="H46" s="35">
        <f t="shared" si="3"/>
        <v>0</v>
      </c>
    </row>
    <row r="47" spans="1:8" ht="18" customHeight="1">
      <c r="A47" s="171" t="s">
        <v>95</v>
      </c>
      <c r="B47" s="168" t="s">
        <v>90</v>
      </c>
      <c r="C47" s="101"/>
      <c r="D47" s="62">
        <f aca="true" t="shared" si="4" ref="D47:F48">D48</f>
        <v>15</v>
      </c>
      <c r="E47" s="62">
        <f t="shared" si="4"/>
        <v>2.6</v>
      </c>
      <c r="F47" s="62">
        <f t="shared" si="4"/>
        <v>0</v>
      </c>
      <c r="G47" s="34">
        <f t="shared" si="2"/>
        <v>0</v>
      </c>
      <c r="H47" s="35">
        <f t="shared" si="3"/>
        <v>0</v>
      </c>
    </row>
    <row r="48" spans="1:8" ht="89.25" customHeight="1">
      <c r="A48" s="171"/>
      <c r="B48" s="168" t="s">
        <v>480</v>
      </c>
      <c r="C48" s="101" t="s">
        <v>490</v>
      </c>
      <c r="D48" s="62">
        <f t="shared" si="4"/>
        <v>15</v>
      </c>
      <c r="E48" s="62">
        <f t="shared" si="4"/>
        <v>2.6</v>
      </c>
      <c r="F48" s="62">
        <f t="shared" si="4"/>
        <v>0</v>
      </c>
      <c r="G48" s="34">
        <f t="shared" si="2"/>
        <v>0</v>
      </c>
      <c r="H48" s="35">
        <f t="shared" si="3"/>
        <v>0</v>
      </c>
    </row>
    <row r="49" spans="1:8" ht="36" customHeight="1">
      <c r="A49" s="171"/>
      <c r="B49" s="168" t="s">
        <v>492</v>
      </c>
      <c r="C49" s="120" t="s">
        <v>491</v>
      </c>
      <c r="D49" s="62">
        <v>15</v>
      </c>
      <c r="E49" s="62">
        <v>2.6</v>
      </c>
      <c r="F49" s="62">
        <v>0</v>
      </c>
      <c r="G49" s="34">
        <f t="shared" si="2"/>
        <v>0</v>
      </c>
      <c r="H49" s="35">
        <f t="shared" si="3"/>
        <v>0</v>
      </c>
    </row>
    <row r="50" spans="1:8" ht="48" customHeight="1" hidden="1">
      <c r="A50" s="171" t="s">
        <v>131</v>
      </c>
      <c r="B50" s="168" t="s">
        <v>141</v>
      </c>
      <c r="C50" s="120"/>
      <c r="D50" s="62">
        <f>D51</f>
        <v>0</v>
      </c>
      <c r="E50" s="62">
        <f>E51</f>
        <v>0</v>
      </c>
      <c r="F50" s="62">
        <f>F51</f>
        <v>0</v>
      </c>
      <c r="G50" s="34" t="e">
        <f t="shared" si="2"/>
        <v>#DIV/0!</v>
      </c>
      <c r="H50" s="35" t="e">
        <f t="shared" si="3"/>
        <v>#DIV/0!</v>
      </c>
    </row>
    <row r="51" spans="1:8" ht="36" customHeight="1" hidden="1">
      <c r="A51" s="171"/>
      <c r="B51" s="168" t="s">
        <v>262</v>
      </c>
      <c r="C51" s="120">
        <v>9140008600</v>
      </c>
      <c r="D51" s="62">
        <v>0</v>
      </c>
      <c r="E51" s="62">
        <v>0</v>
      </c>
      <c r="F51" s="62">
        <v>0</v>
      </c>
      <c r="G51" s="34" t="e">
        <f t="shared" si="2"/>
        <v>#DIV/0!</v>
      </c>
      <c r="H51" s="35" t="e">
        <f t="shared" si="3"/>
        <v>#DIV/0!</v>
      </c>
    </row>
    <row r="52" spans="1:8" ht="23.25" customHeight="1">
      <c r="A52" s="63" t="s">
        <v>63</v>
      </c>
      <c r="B52" s="172" t="s">
        <v>31</v>
      </c>
      <c r="C52" s="102"/>
      <c r="D52" s="61">
        <f>D53</f>
        <v>53</v>
      </c>
      <c r="E52" s="61">
        <f>E53</f>
        <v>9.3</v>
      </c>
      <c r="F52" s="61">
        <f>F53</f>
        <v>0</v>
      </c>
      <c r="G52" s="34">
        <f t="shared" si="2"/>
        <v>0</v>
      </c>
      <c r="H52" s="35">
        <f t="shared" si="3"/>
        <v>0</v>
      </c>
    </row>
    <row r="53" spans="1:8" ht="38.25" customHeight="1">
      <c r="A53" s="169" t="s">
        <v>64</v>
      </c>
      <c r="B53" s="82" t="s">
        <v>104</v>
      </c>
      <c r="C53" s="101"/>
      <c r="D53" s="62">
        <f>D54+D55+D56</f>
        <v>53</v>
      </c>
      <c r="E53" s="62">
        <f>E54+E55+E56</f>
        <v>9.3</v>
      </c>
      <c r="F53" s="62">
        <f>F54+F55+F56</f>
        <v>0</v>
      </c>
      <c r="G53" s="34">
        <f t="shared" si="2"/>
        <v>0</v>
      </c>
      <c r="H53" s="35">
        <f t="shared" si="3"/>
        <v>0</v>
      </c>
    </row>
    <row r="54" spans="1:8" ht="50.25" customHeight="1">
      <c r="A54" s="64"/>
      <c r="B54" s="79" t="s">
        <v>104</v>
      </c>
      <c r="C54" s="105" t="s">
        <v>203</v>
      </c>
      <c r="D54" s="66">
        <v>50</v>
      </c>
      <c r="E54" s="66">
        <v>8.8</v>
      </c>
      <c r="F54" s="66">
        <v>0</v>
      </c>
      <c r="G54" s="34">
        <f t="shared" si="2"/>
        <v>0</v>
      </c>
      <c r="H54" s="35">
        <f t="shared" si="3"/>
        <v>0</v>
      </c>
    </row>
    <row r="55" spans="1:8" ht="144.75" customHeight="1" hidden="1">
      <c r="A55" s="64"/>
      <c r="B55" s="79" t="s">
        <v>394</v>
      </c>
      <c r="C55" s="105" t="s">
        <v>393</v>
      </c>
      <c r="D55" s="66">
        <v>0</v>
      </c>
      <c r="E55" s="66">
        <v>0</v>
      </c>
      <c r="F55" s="66">
        <v>0</v>
      </c>
      <c r="G55" s="34" t="e">
        <f t="shared" si="2"/>
        <v>#DIV/0!</v>
      </c>
      <c r="H55" s="35" t="e">
        <f t="shared" si="3"/>
        <v>#DIV/0!</v>
      </c>
    </row>
    <row r="56" spans="1:8" ht="99.75" customHeight="1">
      <c r="A56" s="64"/>
      <c r="B56" s="79" t="s">
        <v>370</v>
      </c>
      <c r="C56" s="185" t="s">
        <v>369</v>
      </c>
      <c r="D56" s="66">
        <v>3</v>
      </c>
      <c r="E56" s="66">
        <v>0.5</v>
      </c>
      <c r="F56" s="66">
        <v>0</v>
      </c>
      <c r="G56" s="34">
        <f t="shared" si="2"/>
        <v>0</v>
      </c>
      <c r="H56" s="35">
        <f t="shared" si="3"/>
        <v>0</v>
      </c>
    </row>
    <row r="57" spans="1:8" ht="38.25" customHeight="1">
      <c r="A57" s="63" t="s">
        <v>65</v>
      </c>
      <c r="B57" s="172" t="s">
        <v>32</v>
      </c>
      <c r="C57" s="102"/>
      <c r="D57" s="61">
        <f aca="true" t="shared" si="5" ref="D57:F58">D58</f>
        <v>2133.4</v>
      </c>
      <c r="E57" s="61">
        <f t="shared" si="5"/>
        <v>302.8</v>
      </c>
      <c r="F57" s="61">
        <f t="shared" si="5"/>
        <v>61</v>
      </c>
      <c r="G57" s="34">
        <f t="shared" si="2"/>
        <v>0.02859285647323521</v>
      </c>
      <c r="H57" s="35">
        <f t="shared" si="3"/>
        <v>0.20145310435931307</v>
      </c>
    </row>
    <row r="58" spans="1:8" ht="19.5" customHeight="1">
      <c r="A58" s="171" t="s">
        <v>35</v>
      </c>
      <c r="B58" s="168" t="s">
        <v>36</v>
      </c>
      <c r="C58" s="101"/>
      <c r="D58" s="62">
        <f t="shared" si="5"/>
        <v>2133.4</v>
      </c>
      <c r="E58" s="62">
        <f t="shared" si="5"/>
        <v>302.8</v>
      </c>
      <c r="F58" s="62">
        <f t="shared" si="5"/>
        <v>61</v>
      </c>
      <c r="G58" s="34">
        <f t="shared" si="2"/>
        <v>0.02859285647323521</v>
      </c>
      <c r="H58" s="35">
        <f t="shared" si="3"/>
        <v>0.20145310435931307</v>
      </c>
    </row>
    <row r="59" spans="1:8" ht="68.25" customHeight="1">
      <c r="A59" s="171"/>
      <c r="B59" s="168" t="s">
        <v>348</v>
      </c>
      <c r="C59" s="101" t="s">
        <v>368</v>
      </c>
      <c r="D59" s="121">
        <f>D60+D61+D63+D62+D64+D65+D66+D67+D68+D69+D72+D85</f>
        <v>2133.4</v>
      </c>
      <c r="E59" s="121">
        <f>E60+E61+E63+E62+E64+E65+E66+E67+E68+E69+E72+E85</f>
        <v>302.8</v>
      </c>
      <c r="F59" s="121">
        <f>F60+F61+F63+F62+F64+F65+F66+F67+F68+F69+F72+F85</f>
        <v>61</v>
      </c>
      <c r="G59" s="34">
        <f t="shared" si="2"/>
        <v>0.02859285647323521</v>
      </c>
      <c r="H59" s="35">
        <f t="shared" si="3"/>
        <v>0.20145310435931307</v>
      </c>
    </row>
    <row r="60" spans="1:8" ht="30.75" customHeight="1">
      <c r="A60" s="171"/>
      <c r="B60" s="65" t="s">
        <v>347</v>
      </c>
      <c r="C60" s="122" t="s">
        <v>346</v>
      </c>
      <c r="D60" s="123">
        <v>35</v>
      </c>
      <c r="E60" s="124">
        <v>0</v>
      </c>
      <c r="F60" s="125">
        <v>0</v>
      </c>
      <c r="G60" s="34">
        <f t="shared" si="2"/>
        <v>0</v>
      </c>
      <c r="H60" s="35">
        <v>0</v>
      </c>
    </row>
    <row r="61" spans="1:8" ht="30.75" customHeight="1">
      <c r="A61" s="171"/>
      <c r="B61" s="65" t="s">
        <v>350</v>
      </c>
      <c r="C61" s="122" t="s">
        <v>349</v>
      </c>
      <c r="D61" s="123">
        <v>40</v>
      </c>
      <c r="E61" s="124">
        <v>0</v>
      </c>
      <c r="F61" s="125">
        <v>0</v>
      </c>
      <c r="G61" s="34">
        <f t="shared" si="2"/>
        <v>0</v>
      </c>
      <c r="H61" s="35">
        <v>0</v>
      </c>
    </row>
    <row r="62" spans="1:8" ht="33.75" customHeight="1">
      <c r="A62" s="171"/>
      <c r="B62" s="65" t="s">
        <v>352</v>
      </c>
      <c r="C62" s="122" t="s">
        <v>351</v>
      </c>
      <c r="D62" s="123">
        <v>300</v>
      </c>
      <c r="E62" s="124">
        <v>52.5</v>
      </c>
      <c r="F62" s="125">
        <v>0</v>
      </c>
      <c r="G62" s="34">
        <f t="shared" si="2"/>
        <v>0</v>
      </c>
      <c r="H62" s="35">
        <f t="shared" si="3"/>
        <v>0</v>
      </c>
    </row>
    <row r="63" spans="1:8" ht="33" customHeight="1">
      <c r="A63" s="171"/>
      <c r="B63" s="65" t="s">
        <v>372</v>
      </c>
      <c r="C63" s="122" t="s">
        <v>371</v>
      </c>
      <c r="D63" s="123">
        <v>40</v>
      </c>
      <c r="E63" s="124">
        <v>0</v>
      </c>
      <c r="F63" s="125">
        <v>0</v>
      </c>
      <c r="G63" s="34">
        <f t="shared" si="2"/>
        <v>0</v>
      </c>
      <c r="H63" s="35">
        <v>0</v>
      </c>
    </row>
    <row r="64" spans="1:8" ht="19.5" customHeight="1">
      <c r="A64" s="171"/>
      <c r="B64" s="65" t="s">
        <v>374</v>
      </c>
      <c r="C64" s="122" t="s">
        <v>373</v>
      </c>
      <c r="D64" s="123">
        <v>20</v>
      </c>
      <c r="E64" s="124">
        <v>0</v>
      </c>
      <c r="F64" s="125">
        <v>0</v>
      </c>
      <c r="G64" s="34">
        <f t="shared" si="2"/>
        <v>0</v>
      </c>
      <c r="H64" s="35">
        <v>0</v>
      </c>
    </row>
    <row r="65" spans="1:8" ht="35.25" customHeight="1">
      <c r="A65" s="171"/>
      <c r="B65" s="65" t="s">
        <v>354</v>
      </c>
      <c r="C65" s="122" t="s">
        <v>353</v>
      </c>
      <c r="D65" s="123">
        <v>467.9</v>
      </c>
      <c r="E65" s="124">
        <v>0</v>
      </c>
      <c r="F65" s="125">
        <v>0</v>
      </c>
      <c r="G65" s="34">
        <f t="shared" si="2"/>
        <v>0</v>
      </c>
      <c r="H65" s="35">
        <v>0</v>
      </c>
    </row>
    <row r="66" spans="1:8" ht="30.75" customHeight="1">
      <c r="A66" s="171"/>
      <c r="B66" s="65" t="s">
        <v>356</v>
      </c>
      <c r="C66" s="122" t="s">
        <v>355</v>
      </c>
      <c r="D66" s="123">
        <v>150</v>
      </c>
      <c r="E66" s="124">
        <v>105</v>
      </c>
      <c r="F66" s="125">
        <v>26.3</v>
      </c>
      <c r="G66" s="34">
        <f t="shared" si="2"/>
        <v>0.17533333333333334</v>
      </c>
      <c r="H66" s="35">
        <f t="shared" si="3"/>
        <v>0.25047619047619046</v>
      </c>
    </row>
    <row r="67" spans="1:8" ht="31.5">
      <c r="A67" s="171"/>
      <c r="B67" s="65" t="s">
        <v>362</v>
      </c>
      <c r="C67" s="122" t="s">
        <v>361</v>
      </c>
      <c r="D67" s="123">
        <v>470.5</v>
      </c>
      <c r="E67" s="124">
        <v>91</v>
      </c>
      <c r="F67" s="125">
        <v>34.7</v>
      </c>
      <c r="G67" s="34">
        <f t="shared" si="2"/>
        <v>0.07375132837407014</v>
      </c>
      <c r="H67" s="35">
        <f t="shared" si="3"/>
        <v>0.38131868131868135</v>
      </c>
    </row>
    <row r="68" spans="1:8" ht="47.25">
      <c r="A68" s="171"/>
      <c r="B68" s="65" t="s">
        <v>375</v>
      </c>
      <c r="C68" s="122" t="s">
        <v>376</v>
      </c>
      <c r="D68" s="123">
        <v>100</v>
      </c>
      <c r="E68" s="124">
        <v>0</v>
      </c>
      <c r="F68" s="125">
        <v>0</v>
      </c>
      <c r="G68" s="34">
        <f t="shared" si="2"/>
        <v>0</v>
      </c>
      <c r="H68" s="35">
        <v>0</v>
      </c>
    </row>
    <row r="69" spans="1:8" ht="31.5">
      <c r="A69" s="171"/>
      <c r="B69" s="65" t="s">
        <v>427</v>
      </c>
      <c r="C69" s="122" t="s">
        <v>426</v>
      </c>
      <c r="D69" s="123">
        <v>40</v>
      </c>
      <c r="E69" s="124">
        <v>7</v>
      </c>
      <c r="F69" s="125">
        <v>0</v>
      </c>
      <c r="G69" s="34">
        <f t="shared" si="2"/>
        <v>0</v>
      </c>
      <c r="H69" s="35">
        <f t="shared" si="3"/>
        <v>0</v>
      </c>
    </row>
    <row r="70" spans="1:8" ht="31.5" hidden="1">
      <c r="A70" s="171"/>
      <c r="B70" s="65" t="s">
        <v>377</v>
      </c>
      <c r="C70" s="122" t="s">
        <v>378</v>
      </c>
      <c r="D70" s="123">
        <v>0</v>
      </c>
      <c r="E70" s="124">
        <v>0</v>
      </c>
      <c r="F70" s="125">
        <v>0</v>
      </c>
      <c r="G70" s="34" t="e">
        <f t="shared" si="2"/>
        <v>#DIV/0!</v>
      </c>
      <c r="H70" s="35" t="e">
        <f t="shared" si="3"/>
        <v>#DIV/0!</v>
      </c>
    </row>
    <row r="71" spans="1:8" ht="63" hidden="1">
      <c r="A71" s="171"/>
      <c r="B71" s="65" t="s">
        <v>380</v>
      </c>
      <c r="C71" s="122" t="s">
        <v>379</v>
      </c>
      <c r="D71" s="123">
        <v>0</v>
      </c>
      <c r="E71" s="124">
        <v>0</v>
      </c>
      <c r="F71" s="125">
        <v>0</v>
      </c>
      <c r="G71" s="34" t="e">
        <f t="shared" si="2"/>
        <v>#DIV/0!</v>
      </c>
      <c r="H71" s="35" t="e">
        <f t="shared" si="3"/>
        <v>#DIV/0!</v>
      </c>
    </row>
    <row r="72" spans="1:8" ht="63">
      <c r="A72" s="171"/>
      <c r="B72" s="65" t="s">
        <v>382</v>
      </c>
      <c r="C72" s="122" t="s">
        <v>381</v>
      </c>
      <c r="D72" s="123">
        <v>200</v>
      </c>
      <c r="E72" s="124">
        <v>0</v>
      </c>
      <c r="F72" s="125">
        <v>0</v>
      </c>
      <c r="G72" s="34">
        <f t="shared" si="2"/>
        <v>0</v>
      </c>
      <c r="H72" s="35">
        <v>0</v>
      </c>
    </row>
    <row r="73" spans="1:9" s="8" customFormat="1" ht="35.25" customHeight="1" hidden="1">
      <c r="A73" s="64"/>
      <c r="B73" s="65" t="s">
        <v>397</v>
      </c>
      <c r="C73" s="122" t="s">
        <v>395</v>
      </c>
      <c r="D73" s="123">
        <v>0</v>
      </c>
      <c r="E73" s="124">
        <v>0</v>
      </c>
      <c r="F73" s="125">
        <v>0</v>
      </c>
      <c r="G73" s="34" t="e">
        <f t="shared" si="2"/>
        <v>#DIV/0!</v>
      </c>
      <c r="H73" s="35" t="e">
        <f t="shared" si="3"/>
        <v>#DIV/0!</v>
      </c>
      <c r="I73" s="27"/>
    </row>
    <row r="74" spans="1:9" s="8" customFormat="1" ht="31.5" hidden="1">
      <c r="A74" s="64"/>
      <c r="B74" s="65" t="s">
        <v>398</v>
      </c>
      <c r="C74" s="122" t="s">
        <v>396</v>
      </c>
      <c r="D74" s="123">
        <v>0</v>
      </c>
      <c r="E74" s="124">
        <v>0</v>
      </c>
      <c r="F74" s="125">
        <v>0</v>
      </c>
      <c r="G74" s="34" t="e">
        <f t="shared" si="2"/>
        <v>#DIV/0!</v>
      </c>
      <c r="H74" s="35" t="e">
        <f t="shared" si="3"/>
        <v>#DIV/0!</v>
      </c>
      <c r="I74" s="27"/>
    </row>
    <row r="75" spans="1:9" s="8" customFormat="1" ht="47.25" hidden="1">
      <c r="A75" s="64"/>
      <c r="B75" s="65" t="s">
        <v>388</v>
      </c>
      <c r="C75" s="122" t="s">
        <v>386</v>
      </c>
      <c r="D75" s="123">
        <v>0</v>
      </c>
      <c r="E75" s="124">
        <v>22.5</v>
      </c>
      <c r="F75" s="125">
        <v>0</v>
      </c>
      <c r="G75" s="34" t="e">
        <f t="shared" si="2"/>
        <v>#DIV/0!</v>
      </c>
      <c r="H75" s="35">
        <f t="shared" si="3"/>
        <v>0</v>
      </c>
      <c r="I75" s="27"/>
    </row>
    <row r="76" spans="1:9" s="8" customFormat="1" ht="51.75" customHeight="1" hidden="1">
      <c r="A76" s="64"/>
      <c r="B76" s="65" t="s">
        <v>391</v>
      </c>
      <c r="C76" s="122" t="s">
        <v>389</v>
      </c>
      <c r="D76" s="123">
        <v>0</v>
      </c>
      <c r="E76" s="124">
        <v>0</v>
      </c>
      <c r="F76" s="125">
        <v>0</v>
      </c>
      <c r="G76" s="34" t="e">
        <f t="shared" si="2"/>
        <v>#DIV/0!</v>
      </c>
      <c r="H76" s="35" t="e">
        <f t="shared" si="3"/>
        <v>#DIV/0!</v>
      </c>
      <c r="I76" s="27"/>
    </row>
    <row r="77" spans="1:9" s="8" customFormat="1" ht="84" customHeight="1" hidden="1">
      <c r="A77" s="64"/>
      <c r="B77" s="168" t="s">
        <v>416</v>
      </c>
      <c r="C77" s="122">
        <v>9580400000</v>
      </c>
      <c r="D77" s="123">
        <f>D79+D80+D81+D78</f>
        <v>1000</v>
      </c>
      <c r="E77" s="123">
        <f>E79+E80+E81+E78</f>
        <v>695.5</v>
      </c>
      <c r="F77" s="123">
        <f>F79+F80+F81+F78</f>
        <v>1000</v>
      </c>
      <c r="G77" s="34">
        <f t="shared" si="2"/>
        <v>1</v>
      </c>
      <c r="H77" s="35">
        <f t="shared" si="3"/>
        <v>1.4378145219266714</v>
      </c>
      <c r="I77" s="27"/>
    </row>
    <row r="78" spans="1:9" s="8" customFormat="1" ht="66.75" customHeight="1" hidden="1">
      <c r="A78" s="64"/>
      <c r="B78" s="65" t="s">
        <v>454</v>
      </c>
      <c r="C78" s="122">
        <v>9580472100</v>
      </c>
      <c r="D78" s="123">
        <v>770</v>
      </c>
      <c r="E78" s="123">
        <v>500.5</v>
      </c>
      <c r="F78" s="123">
        <v>770</v>
      </c>
      <c r="G78" s="34">
        <f t="shared" si="2"/>
        <v>1</v>
      </c>
      <c r="H78" s="35">
        <f t="shared" si="3"/>
        <v>1.5384615384615385</v>
      </c>
      <c r="I78" s="27"/>
    </row>
    <row r="79" spans="1:9" s="8" customFormat="1" ht="144.75" customHeight="1" hidden="1">
      <c r="A79" s="64"/>
      <c r="B79" s="65" t="s">
        <v>412</v>
      </c>
      <c r="C79" s="126" t="s">
        <v>417</v>
      </c>
      <c r="D79" s="123">
        <v>100</v>
      </c>
      <c r="E79" s="124">
        <v>65</v>
      </c>
      <c r="F79" s="125">
        <v>100</v>
      </c>
      <c r="G79" s="34">
        <f t="shared" si="2"/>
        <v>1</v>
      </c>
      <c r="H79" s="35">
        <f t="shared" si="3"/>
        <v>1.5384615384615385</v>
      </c>
      <c r="I79" s="27"/>
    </row>
    <row r="80" spans="1:9" s="8" customFormat="1" ht="135" customHeight="1" hidden="1">
      <c r="A80" s="64"/>
      <c r="B80" s="65" t="s">
        <v>413</v>
      </c>
      <c r="C80" s="126" t="s">
        <v>418</v>
      </c>
      <c r="D80" s="123">
        <v>30</v>
      </c>
      <c r="E80" s="124">
        <v>30</v>
      </c>
      <c r="F80" s="125">
        <v>30</v>
      </c>
      <c r="G80" s="34">
        <f t="shared" si="2"/>
        <v>1</v>
      </c>
      <c r="H80" s="35">
        <f t="shared" si="3"/>
        <v>1</v>
      </c>
      <c r="I80" s="27"/>
    </row>
    <row r="81" spans="1:9" s="8" customFormat="1" ht="149.25" customHeight="1" hidden="1">
      <c r="A81" s="64"/>
      <c r="B81" s="65" t="s">
        <v>414</v>
      </c>
      <c r="C81" s="126" t="s">
        <v>419</v>
      </c>
      <c r="D81" s="123">
        <v>100</v>
      </c>
      <c r="E81" s="124">
        <v>100</v>
      </c>
      <c r="F81" s="125">
        <v>100</v>
      </c>
      <c r="G81" s="34">
        <f t="shared" si="2"/>
        <v>1</v>
      </c>
      <c r="H81" s="35">
        <f t="shared" si="3"/>
        <v>1</v>
      </c>
      <c r="I81" s="27"/>
    </row>
    <row r="82" spans="1:8" ht="34.5" customHeight="1" hidden="1">
      <c r="A82" s="63" t="s">
        <v>107</v>
      </c>
      <c r="B82" s="172" t="s">
        <v>105</v>
      </c>
      <c r="C82" s="102"/>
      <c r="D82" s="62">
        <f>D84</f>
        <v>0</v>
      </c>
      <c r="E82" s="62">
        <f>E84</f>
        <v>0</v>
      </c>
      <c r="F82" s="62">
        <f>F84</f>
        <v>0</v>
      </c>
      <c r="G82" s="34" t="e">
        <f t="shared" si="2"/>
        <v>#DIV/0!</v>
      </c>
      <c r="H82" s="35" t="e">
        <f t="shared" si="3"/>
        <v>#DIV/0!</v>
      </c>
    </row>
    <row r="83" spans="1:8" ht="36" customHeight="1" hidden="1">
      <c r="A83" s="171" t="s">
        <v>101</v>
      </c>
      <c r="B83" s="168" t="s">
        <v>108</v>
      </c>
      <c r="C83" s="101"/>
      <c r="D83" s="62">
        <f>D84</f>
        <v>0</v>
      </c>
      <c r="E83" s="62">
        <f>E84</f>
        <v>0</v>
      </c>
      <c r="F83" s="62">
        <f>F84</f>
        <v>0</v>
      </c>
      <c r="G83" s="34" t="e">
        <f t="shared" si="2"/>
        <v>#DIV/0!</v>
      </c>
      <c r="H83" s="35" t="e">
        <f t="shared" si="3"/>
        <v>#DIV/0!</v>
      </c>
    </row>
    <row r="84" spans="1:9" s="8" customFormat="1" ht="36" customHeight="1" hidden="1">
      <c r="A84" s="64"/>
      <c r="B84" s="65" t="s">
        <v>169</v>
      </c>
      <c r="C84" s="105" t="s">
        <v>166</v>
      </c>
      <c r="D84" s="66">
        <v>0</v>
      </c>
      <c r="E84" s="66">
        <v>0</v>
      </c>
      <c r="F84" s="66">
        <v>0</v>
      </c>
      <c r="G84" s="34" t="e">
        <f t="shared" si="2"/>
        <v>#DIV/0!</v>
      </c>
      <c r="H84" s="35" t="e">
        <f t="shared" si="3"/>
        <v>#DIV/0!</v>
      </c>
      <c r="I84" s="27"/>
    </row>
    <row r="85" spans="1:9" s="8" customFormat="1" ht="36" customHeight="1">
      <c r="A85" s="64"/>
      <c r="B85" s="65" t="s">
        <v>402</v>
      </c>
      <c r="C85" s="105" t="s">
        <v>400</v>
      </c>
      <c r="D85" s="66">
        <v>270</v>
      </c>
      <c r="E85" s="66">
        <v>47.3</v>
      </c>
      <c r="F85" s="66">
        <v>0</v>
      </c>
      <c r="G85" s="34">
        <f t="shared" si="2"/>
        <v>0</v>
      </c>
      <c r="H85" s="35">
        <f t="shared" si="3"/>
        <v>0</v>
      </c>
      <c r="I85" s="27"/>
    </row>
    <row r="86" spans="1:8" ht="18" customHeight="1">
      <c r="A86" s="63" t="s">
        <v>37</v>
      </c>
      <c r="B86" s="172" t="s">
        <v>38</v>
      </c>
      <c r="C86" s="102"/>
      <c r="D86" s="62">
        <f>D89+D87</f>
        <v>3</v>
      </c>
      <c r="E86" s="62">
        <f>E89+E87</f>
        <v>0.5</v>
      </c>
      <c r="F86" s="62">
        <f>F89+F87</f>
        <v>0</v>
      </c>
      <c r="G86" s="34">
        <f t="shared" si="2"/>
        <v>0</v>
      </c>
      <c r="H86" s="35">
        <f t="shared" si="3"/>
        <v>0</v>
      </c>
    </row>
    <row r="87" spans="1:8" ht="46.5" customHeight="1" hidden="1">
      <c r="A87" s="171" t="s">
        <v>466</v>
      </c>
      <c r="B87" s="168" t="s">
        <v>467</v>
      </c>
      <c r="C87" s="102" t="s">
        <v>466</v>
      </c>
      <c r="D87" s="62">
        <v>0</v>
      </c>
      <c r="E87" s="62">
        <v>0</v>
      </c>
      <c r="F87" s="62">
        <v>0</v>
      </c>
      <c r="G87" s="34" t="e">
        <f t="shared" si="2"/>
        <v>#DIV/0!</v>
      </c>
      <c r="H87" s="35" t="e">
        <f t="shared" si="3"/>
        <v>#DIV/0!</v>
      </c>
    </row>
    <row r="88" spans="1:8" ht="18" customHeight="1" hidden="1">
      <c r="A88" s="63"/>
      <c r="B88" s="172"/>
      <c r="C88" s="102"/>
      <c r="D88" s="62"/>
      <c r="E88" s="62"/>
      <c r="F88" s="62"/>
      <c r="G88" s="34" t="e">
        <f t="shared" si="2"/>
        <v>#DIV/0!</v>
      </c>
      <c r="H88" s="35" t="e">
        <f t="shared" si="3"/>
        <v>#DIV/0!</v>
      </c>
    </row>
    <row r="89" spans="1:8" ht="35.25" customHeight="1">
      <c r="A89" s="171" t="s">
        <v>41</v>
      </c>
      <c r="B89" s="168" t="s">
        <v>600</v>
      </c>
      <c r="C89" s="101"/>
      <c r="D89" s="62">
        <f>D91</f>
        <v>3</v>
      </c>
      <c r="E89" s="62">
        <f>E91</f>
        <v>0.5</v>
      </c>
      <c r="F89" s="62">
        <f>F91</f>
        <v>0</v>
      </c>
      <c r="G89" s="34">
        <f t="shared" si="2"/>
        <v>0</v>
      </c>
      <c r="H89" s="35">
        <f t="shared" si="3"/>
        <v>0</v>
      </c>
    </row>
    <row r="90" spans="1:9" s="8" customFormat="1" ht="31.5" customHeight="1" hidden="1">
      <c r="A90" s="64"/>
      <c r="B90" s="65" t="s">
        <v>167</v>
      </c>
      <c r="C90" s="105" t="s">
        <v>168</v>
      </c>
      <c r="D90" s="66">
        <v>0</v>
      </c>
      <c r="E90" s="66">
        <v>0</v>
      </c>
      <c r="F90" s="66">
        <v>0</v>
      </c>
      <c r="G90" s="34" t="e">
        <f t="shared" si="2"/>
        <v>#DIV/0!</v>
      </c>
      <c r="H90" s="35" t="e">
        <f t="shared" si="3"/>
        <v>#DIV/0!</v>
      </c>
      <c r="I90" s="27"/>
    </row>
    <row r="91" spans="1:9" s="8" customFormat="1" ht="66" customHeight="1">
      <c r="A91" s="64"/>
      <c r="B91" s="65" t="s">
        <v>598</v>
      </c>
      <c r="C91" s="186" t="s">
        <v>599</v>
      </c>
      <c r="D91" s="66">
        <v>3</v>
      </c>
      <c r="E91" s="66">
        <v>0.5</v>
      </c>
      <c r="F91" s="66">
        <v>0</v>
      </c>
      <c r="G91" s="34">
        <f t="shared" si="2"/>
        <v>0</v>
      </c>
      <c r="H91" s="35">
        <f t="shared" si="3"/>
        <v>0</v>
      </c>
      <c r="I91" s="27"/>
    </row>
    <row r="92" spans="1:8" ht="18.75" customHeight="1">
      <c r="A92" s="63">
        <v>1000</v>
      </c>
      <c r="B92" s="172" t="s">
        <v>49</v>
      </c>
      <c r="C92" s="102"/>
      <c r="D92" s="62">
        <f>D93</f>
        <v>66</v>
      </c>
      <c r="E92" s="62">
        <f>E93</f>
        <v>16.5</v>
      </c>
      <c r="F92" s="62">
        <f>F93</f>
        <v>0</v>
      </c>
      <c r="G92" s="34">
        <f t="shared" si="2"/>
        <v>0</v>
      </c>
      <c r="H92" s="35">
        <f t="shared" si="3"/>
        <v>0</v>
      </c>
    </row>
    <row r="93" spans="1:8" ht="18.75" customHeight="1">
      <c r="A93" s="171">
        <v>1001</v>
      </c>
      <c r="B93" s="168" t="s">
        <v>145</v>
      </c>
      <c r="C93" s="101" t="s">
        <v>50</v>
      </c>
      <c r="D93" s="62">
        <v>66</v>
      </c>
      <c r="E93" s="62">
        <v>16.5</v>
      </c>
      <c r="F93" s="62">
        <v>0</v>
      </c>
      <c r="G93" s="34">
        <f t="shared" si="2"/>
        <v>0</v>
      </c>
      <c r="H93" s="35">
        <f t="shared" si="3"/>
        <v>0</v>
      </c>
    </row>
    <row r="94" spans="1:8" ht="38.25" customHeight="1">
      <c r="A94" s="63"/>
      <c r="B94" s="172" t="s">
        <v>84</v>
      </c>
      <c r="C94" s="102"/>
      <c r="D94" s="61">
        <f>D95</f>
        <v>828.9</v>
      </c>
      <c r="E94" s="61">
        <f>E95</f>
        <v>62.2</v>
      </c>
      <c r="F94" s="61">
        <f>F95</f>
        <v>0</v>
      </c>
      <c r="G94" s="34">
        <f t="shared" si="2"/>
        <v>0</v>
      </c>
      <c r="H94" s="35">
        <f t="shared" si="3"/>
        <v>0</v>
      </c>
    </row>
    <row r="95" spans="1:9" s="8" customFormat="1" ht="38.25" customHeight="1">
      <c r="A95" s="64"/>
      <c r="B95" s="65" t="s">
        <v>85</v>
      </c>
      <c r="C95" s="105" t="s">
        <v>155</v>
      </c>
      <c r="D95" s="66">
        <v>828.9</v>
      </c>
      <c r="E95" s="66">
        <v>62.2</v>
      </c>
      <c r="F95" s="66">
        <v>0</v>
      </c>
      <c r="G95" s="34">
        <f t="shared" si="2"/>
        <v>0</v>
      </c>
      <c r="H95" s="35">
        <f t="shared" si="3"/>
        <v>0</v>
      </c>
      <c r="I95" s="27"/>
    </row>
    <row r="96" spans="1:8" ht="21.75" customHeight="1">
      <c r="A96" s="171"/>
      <c r="B96" s="172" t="s">
        <v>55</v>
      </c>
      <c r="C96" s="63"/>
      <c r="D96" s="61">
        <f>D34+D44+D46+D52+D57+D82+D86+D92+D94</f>
        <v>6665.199999999999</v>
      </c>
      <c r="E96" s="61">
        <f>E34+E44+E46+E52+E57+E82+E86+E92+E94</f>
        <v>1188.5</v>
      </c>
      <c r="F96" s="61">
        <f>F34+F44+F46+F52+F57+F82+F86+F92+F94</f>
        <v>134.8</v>
      </c>
      <c r="G96" s="34">
        <f t="shared" si="2"/>
        <v>0.020224449378863356</v>
      </c>
      <c r="H96" s="35">
        <f t="shared" si="3"/>
        <v>0.11342027766091713</v>
      </c>
    </row>
    <row r="97" spans="1:8" ht="25.5" customHeight="1">
      <c r="A97" s="175"/>
      <c r="B97" s="82" t="s">
        <v>70</v>
      </c>
      <c r="C97" s="107"/>
      <c r="D97" s="83">
        <f>D94</f>
        <v>828.9</v>
      </c>
      <c r="E97" s="83">
        <f>E94</f>
        <v>62.2</v>
      </c>
      <c r="F97" s="83">
        <f>F94</f>
        <v>0</v>
      </c>
      <c r="G97" s="34">
        <f t="shared" si="2"/>
        <v>0</v>
      </c>
      <c r="H97" s="35">
        <f t="shared" si="3"/>
        <v>0</v>
      </c>
    </row>
    <row r="98" ht="18">
      <c r="A98" s="85"/>
    </row>
    <row r="99" ht="18">
      <c r="A99" s="85"/>
    </row>
    <row r="100" spans="1:6" ht="18">
      <c r="A100" s="85"/>
      <c r="B100" s="86" t="s">
        <v>261</v>
      </c>
      <c r="C100" s="42"/>
      <c r="F100" s="127">
        <v>1841</v>
      </c>
    </row>
    <row r="101" spans="1:3" ht="18">
      <c r="A101" s="85"/>
      <c r="B101" s="86"/>
      <c r="C101" s="42"/>
    </row>
    <row r="102" spans="1:3" ht="18" hidden="1">
      <c r="A102" s="85"/>
      <c r="B102" s="86" t="s">
        <v>71</v>
      </c>
      <c r="C102" s="42"/>
    </row>
    <row r="103" spans="1:3" ht="18" hidden="1">
      <c r="A103" s="85"/>
      <c r="B103" s="86" t="s">
        <v>72</v>
      </c>
      <c r="C103" s="42"/>
    </row>
    <row r="104" spans="1:3" ht="18" hidden="1">
      <c r="A104" s="85"/>
      <c r="B104" s="86"/>
      <c r="C104" s="42"/>
    </row>
    <row r="105" spans="1:3" ht="18" hidden="1">
      <c r="A105" s="85"/>
      <c r="B105" s="86" t="s">
        <v>73</v>
      </c>
      <c r="C105" s="42"/>
    </row>
    <row r="106" spans="1:3" ht="18" hidden="1">
      <c r="A106" s="85"/>
      <c r="B106" s="86" t="s">
        <v>74</v>
      </c>
      <c r="C106" s="42"/>
    </row>
    <row r="107" spans="1:3" ht="18" hidden="1">
      <c r="A107" s="85"/>
      <c r="B107" s="86"/>
      <c r="C107" s="42"/>
    </row>
    <row r="108" spans="1:3" ht="18" hidden="1">
      <c r="A108" s="85"/>
      <c r="B108" s="86" t="s">
        <v>75</v>
      </c>
      <c r="C108" s="42"/>
    </row>
    <row r="109" spans="1:3" ht="18" hidden="1">
      <c r="A109" s="85"/>
      <c r="B109" s="86" t="s">
        <v>76</v>
      </c>
      <c r="C109" s="42"/>
    </row>
    <row r="110" spans="1:3" ht="18" hidden="1">
      <c r="A110" s="85"/>
      <c r="B110" s="86"/>
      <c r="C110" s="42"/>
    </row>
    <row r="111" spans="1:3" ht="18" hidden="1">
      <c r="A111" s="85"/>
      <c r="B111" s="86" t="s">
        <v>77</v>
      </c>
      <c r="C111" s="42"/>
    </row>
    <row r="112" spans="1:3" ht="18" hidden="1">
      <c r="A112" s="85"/>
      <c r="B112" s="86" t="s">
        <v>78</v>
      </c>
      <c r="C112" s="42"/>
    </row>
    <row r="113" ht="18" hidden="1">
      <c r="A113" s="85"/>
    </row>
    <row r="114" ht="18">
      <c r="A114" s="85"/>
    </row>
    <row r="115" spans="1:8" ht="18">
      <c r="A115" s="85"/>
      <c r="B115" s="86" t="s">
        <v>79</v>
      </c>
      <c r="C115" s="42"/>
      <c r="F115" s="36">
        <f>F100+F29-F96</f>
        <v>1888.3</v>
      </c>
      <c r="H115" s="36"/>
    </row>
    <row r="116" ht="18">
      <c r="A116" s="85"/>
    </row>
    <row r="117" ht="18">
      <c r="A117" s="85"/>
    </row>
    <row r="118" spans="1:3" ht="18">
      <c r="A118" s="85"/>
      <c r="B118" s="86" t="s">
        <v>80</v>
      </c>
      <c r="C118" s="42"/>
    </row>
    <row r="119" spans="1:3" ht="18">
      <c r="A119" s="85"/>
      <c r="B119" s="86" t="s">
        <v>81</v>
      </c>
      <c r="C119" s="42"/>
    </row>
    <row r="120" spans="1:3" ht="18">
      <c r="A120" s="85"/>
      <c r="B120" s="86" t="s">
        <v>82</v>
      </c>
      <c r="C120" s="42"/>
    </row>
  </sheetData>
  <sheetProtection/>
  <mergeCells count="16">
    <mergeCell ref="C32:C33"/>
    <mergeCell ref="G2:G3"/>
    <mergeCell ref="E2:E3"/>
    <mergeCell ref="E32:E33"/>
    <mergeCell ref="F32:F33"/>
    <mergeCell ref="F2:F3"/>
    <mergeCell ref="A1:H1"/>
    <mergeCell ref="A32:A33"/>
    <mergeCell ref="B32:B33"/>
    <mergeCell ref="D32:D33"/>
    <mergeCell ref="H32:H33"/>
    <mergeCell ref="G32:G33"/>
    <mergeCell ref="H2:H3"/>
    <mergeCell ref="B2:B3"/>
    <mergeCell ref="D2:D3"/>
    <mergeCell ref="A31:H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23"/>
  <sheetViews>
    <sheetView zoomScalePageLayoutView="0" workbookViewId="0" topLeftCell="A31">
      <selection activeCell="C31" sqref="C1:C16384"/>
    </sheetView>
  </sheetViews>
  <sheetFormatPr defaultColWidth="9.140625" defaultRowHeight="12.75"/>
  <cols>
    <col min="1" max="1" width="6.421875" style="138" customWidth="1"/>
    <col min="2" max="2" width="40.7109375" style="138" customWidth="1"/>
    <col min="3" max="3" width="12.421875" style="139" hidden="1" customWidth="1"/>
    <col min="4" max="4" width="12.57421875" style="37" customWidth="1"/>
    <col min="5" max="5" width="12.00390625" style="37" customWidth="1"/>
    <col min="6" max="6" width="13.421875" style="37" customWidth="1"/>
    <col min="7" max="7" width="11.28125" style="37" customWidth="1"/>
    <col min="8" max="8" width="11.00390625" style="37" customWidth="1"/>
    <col min="9" max="9" width="9.140625" style="32" customWidth="1"/>
    <col min="10" max="16384" width="9.140625" style="2" customWidth="1"/>
  </cols>
  <sheetData>
    <row r="1" spans="1:9" s="3" customFormat="1" ht="66" customHeight="1">
      <c r="A1" s="229" t="s">
        <v>535</v>
      </c>
      <c r="B1" s="229"/>
      <c r="C1" s="229"/>
      <c r="D1" s="229"/>
      <c r="E1" s="229"/>
      <c r="F1" s="229"/>
      <c r="G1" s="229"/>
      <c r="H1" s="229"/>
      <c r="I1" s="31"/>
    </row>
    <row r="2" spans="1:9" s="1" customFormat="1" ht="12.75" customHeight="1">
      <c r="A2" s="167"/>
      <c r="B2" s="199" t="s">
        <v>2</v>
      </c>
      <c r="C2" s="227"/>
      <c r="D2" s="199" t="s">
        <v>3</v>
      </c>
      <c r="E2" s="201" t="s">
        <v>538</v>
      </c>
      <c r="F2" s="199" t="s">
        <v>4</v>
      </c>
      <c r="G2" s="201" t="s">
        <v>253</v>
      </c>
      <c r="H2" s="201" t="s">
        <v>539</v>
      </c>
      <c r="I2" s="23"/>
    </row>
    <row r="3" spans="1:9" s="1" customFormat="1" ht="36.75" customHeight="1">
      <c r="A3" s="167"/>
      <c r="B3" s="199"/>
      <c r="C3" s="228"/>
      <c r="D3" s="199"/>
      <c r="E3" s="202"/>
      <c r="F3" s="199"/>
      <c r="G3" s="202"/>
      <c r="H3" s="202"/>
      <c r="I3" s="23"/>
    </row>
    <row r="4" spans="1:9" s="1" customFormat="1" ht="18.75">
      <c r="A4" s="167"/>
      <c r="B4" s="172" t="s">
        <v>69</v>
      </c>
      <c r="C4" s="100"/>
      <c r="D4" s="128">
        <f>D5+D6+D7+D8+D9+D10+D11+D12+D13+D14+D15+D16+D17+D18+D19+D21+D22</f>
        <v>3539.3</v>
      </c>
      <c r="E4" s="128">
        <f>E5+E6+E7+E8+E9+E10+E11+E12+E13+E14+E15+E16+E17+E18+E19+E21+E22</f>
        <v>534</v>
      </c>
      <c r="F4" s="128">
        <f>F5+F6+F7+F8+F9+F10+F11+F12+F13+F14+F15+F16+F17+F18+F19+F20+F21+F22</f>
        <v>418.90000000000003</v>
      </c>
      <c r="G4" s="34">
        <f aca="true" t="shared" si="0" ref="G4:G32">F4/D4</f>
        <v>0.11835673720792247</v>
      </c>
      <c r="H4" s="34">
        <f aca="true" t="shared" si="1" ref="H4:H32">F4/E4</f>
        <v>0.7844569288389514</v>
      </c>
      <c r="I4" s="23"/>
    </row>
    <row r="5" spans="1:9" s="1" customFormat="1" ht="23.25" customHeight="1">
      <c r="A5" s="167"/>
      <c r="B5" s="168" t="s">
        <v>297</v>
      </c>
      <c r="C5" s="101"/>
      <c r="D5" s="121">
        <v>285.7</v>
      </c>
      <c r="E5" s="121">
        <v>40</v>
      </c>
      <c r="F5" s="121">
        <v>12.6</v>
      </c>
      <c r="G5" s="34">
        <f t="shared" si="0"/>
        <v>0.04410220511025551</v>
      </c>
      <c r="H5" s="34">
        <f t="shared" si="1"/>
        <v>0.315</v>
      </c>
      <c r="I5" s="23"/>
    </row>
    <row r="6" spans="1:9" s="1" customFormat="1" ht="18.75" hidden="1">
      <c r="A6" s="167"/>
      <c r="B6" s="168" t="s">
        <v>176</v>
      </c>
      <c r="C6" s="101"/>
      <c r="D6" s="121">
        <v>0</v>
      </c>
      <c r="E6" s="121">
        <v>0</v>
      </c>
      <c r="F6" s="121">
        <v>0</v>
      </c>
      <c r="G6" s="34" t="e">
        <f t="shared" si="0"/>
        <v>#DIV/0!</v>
      </c>
      <c r="H6" s="34" t="e">
        <f t="shared" si="1"/>
        <v>#DIV/0!</v>
      </c>
      <c r="I6" s="23"/>
    </row>
    <row r="7" spans="1:9" s="1" customFormat="1" ht="18.75">
      <c r="A7" s="167"/>
      <c r="B7" s="168" t="s">
        <v>6</v>
      </c>
      <c r="C7" s="101"/>
      <c r="D7" s="121">
        <v>775.9</v>
      </c>
      <c r="E7" s="121">
        <v>300</v>
      </c>
      <c r="F7" s="121">
        <v>223.8</v>
      </c>
      <c r="G7" s="34">
        <f t="shared" si="0"/>
        <v>0.28843923185977577</v>
      </c>
      <c r="H7" s="34">
        <f t="shared" si="1"/>
        <v>0.746</v>
      </c>
      <c r="I7" s="23"/>
    </row>
    <row r="8" spans="1:9" s="1" customFormat="1" ht="18.75">
      <c r="A8" s="167"/>
      <c r="B8" s="168" t="s">
        <v>308</v>
      </c>
      <c r="C8" s="101"/>
      <c r="D8" s="121">
        <v>233.7</v>
      </c>
      <c r="E8" s="121">
        <v>20</v>
      </c>
      <c r="F8" s="121">
        <v>-7.5</v>
      </c>
      <c r="G8" s="34">
        <f t="shared" si="0"/>
        <v>-0.03209242618741977</v>
      </c>
      <c r="H8" s="34">
        <f t="shared" si="1"/>
        <v>-0.375</v>
      </c>
      <c r="I8" s="23"/>
    </row>
    <row r="9" spans="1:9" s="1" customFormat="1" ht="18.75">
      <c r="A9" s="167"/>
      <c r="B9" s="168" t="s">
        <v>8</v>
      </c>
      <c r="C9" s="101"/>
      <c r="D9" s="121">
        <v>2224</v>
      </c>
      <c r="E9" s="121">
        <v>170</v>
      </c>
      <c r="F9" s="121">
        <v>188.2</v>
      </c>
      <c r="G9" s="34">
        <f t="shared" si="0"/>
        <v>0.08462230215827338</v>
      </c>
      <c r="H9" s="34">
        <f t="shared" si="1"/>
        <v>1.1070588235294117</v>
      </c>
      <c r="I9" s="23"/>
    </row>
    <row r="10" spans="1:9" s="1" customFormat="1" ht="18.75">
      <c r="A10" s="167"/>
      <c r="B10" s="168" t="s">
        <v>300</v>
      </c>
      <c r="C10" s="101"/>
      <c r="D10" s="121">
        <v>15</v>
      </c>
      <c r="E10" s="121">
        <v>3</v>
      </c>
      <c r="F10" s="121">
        <v>1.8</v>
      </c>
      <c r="G10" s="34">
        <f t="shared" si="0"/>
        <v>0.12000000000000001</v>
      </c>
      <c r="H10" s="34">
        <f t="shared" si="1"/>
        <v>0.6</v>
      </c>
      <c r="I10" s="23"/>
    </row>
    <row r="11" spans="1:9" s="1" customFormat="1" ht="18.75" hidden="1">
      <c r="A11" s="167"/>
      <c r="B11" s="168" t="s">
        <v>9</v>
      </c>
      <c r="C11" s="101"/>
      <c r="D11" s="121">
        <v>0</v>
      </c>
      <c r="E11" s="121">
        <v>0</v>
      </c>
      <c r="F11" s="121">
        <v>0</v>
      </c>
      <c r="G11" s="34" t="e">
        <f t="shared" si="0"/>
        <v>#DIV/0!</v>
      </c>
      <c r="H11" s="34" t="e">
        <f t="shared" si="1"/>
        <v>#DIV/0!</v>
      </c>
      <c r="I11" s="23"/>
    </row>
    <row r="12" spans="1:9" s="1" customFormat="1" ht="18.75" hidden="1">
      <c r="A12" s="167"/>
      <c r="B12" s="168" t="s">
        <v>10</v>
      </c>
      <c r="C12" s="101"/>
      <c r="D12" s="121">
        <v>0</v>
      </c>
      <c r="E12" s="121">
        <v>0</v>
      </c>
      <c r="F12" s="121">
        <v>0</v>
      </c>
      <c r="G12" s="34" t="e">
        <f t="shared" si="0"/>
        <v>#DIV/0!</v>
      </c>
      <c r="H12" s="34" t="e">
        <f t="shared" si="1"/>
        <v>#DIV/0!</v>
      </c>
      <c r="I12" s="23"/>
    </row>
    <row r="13" spans="1:9" s="1" customFormat="1" ht="18.75" hidden="1">
      <c r="A13" s="167"/>
      <c r="B13" s="168" t="s">
        <v>11</v>
      </c>
      <c r="C13" s="101"/>
      <c r="D13" s="121">
        <v>0</v>
      </c>
      <c r="E13" s="121">
        <v>0</v>
      </c>
      <c r="F13" s="121">
        <v>0</v>
      </c>
      <c r="G13" s="34" t="e">
        <f t="shared" si="0"/>
        <v>#DIV/0!</v>
      </c>
      <c r="H13" s="34" t="e">
        <f t="shared" si="1"/>
        <v>#DIV/0!</v>
      </c>
      <c r="I13" s="23"/>
    </row>
    <row r="14" spans="1:9" s="1" customFormat="1" ht="18.75" hidden="1">
      <c r="A14" s="167"/>
      <c r="B14" s="168" t="s">
        <v>13</v>
      </c>
      <c r="C14" s="101"/>
      <c r="D14" s="121">
        <v>0</v>
      </c>
      <c r="E14" s="121">
        <v>0</v>
      </c>
      <c r="F14" s="121">
        <v>0</v>
      </c>
      <c r="G14" s="34" t="e">
        <f t="shared" si="0"/>
        <v>#DIV/0!</v>
      </c>
      <c r="H14" s="34" t="e">
        <f t="shared" si="1"/>
        <v>#DIV/0!</v>
      </c>
      <c r="I14" s="23"/>
    </row>
    <row r="15" spans="1:9" s="1" customFormat="1" ht="18.75" hidden="1">
      <c r="A15" s="167"/>
      <c r="B15" s="168" t="s">
        <v>14</v>
      </c>
      <c r="C15" s="101"/>
      <c r="D15" s="121">
        <v>0</v>
      </c>
      <c r="E15" s="121">
        <v>0</v>
      </c>
      <c r="F15" s="121">
        <v>0</v>
      </c>
      <c r="G15" s="34" t="e">
        <f t="shared" si="0"/>
        <v>#DIV/0!</v>
      </c>
      <c r="H15" s="34" t="e">
        <f t="shared" si="1"/>
        <v>#DIV/0!</v>
      </c>
      <c r="I15" s="23"/>
    </row>
    <row r="16" spans="1:9" s="1" customFormat="1" ht="34.5" customHeight="1" hidden="1">
      <c r="A16" s="167"/>
      <c r="B16" s="168" t="s">
        <v>97</v>
      </c>
      <c r="C16" s="101"/>
      <c r="D16" s="121"/>
      <c r="E16" s="121"/>
      <c r="F16" s="121"/>
      <c r="G16" s="34" t="e">
        <f t="shared" si="0"/>
        <v>#DIV/0!</v>
      </c>
      <c r="H16" s="34" t="e">
        <f t="shared" si="1"/>
        <v>#DIV/0!</v>
      </c>
      <c r="I16" s="23"/>
    </row>
    <row r="17" spans="1:9" s="1" customFormat="1" ht="18.75" hidden="1">
      <c r="A17" s="167"/>
      <c r="B17" s="168" t="s">
        <v>16</v>
      </c>
      <c r="C17" s="101"/>
      <c r="D17" s="121">
        <v>0</v>
      </c>
      <c r="E17" s="121">
        <v>0</v>
      </c>
      <c r="F17" s="121">
        <v>0</v>
      </c>
      <c r="G17" s="34" t="e">
        <f t="shared" si="0"/>
        <v>#DIV/0!</v>
      </c>
      <c r="H17" s="34" t="e">
        <f t="shared" si="1"/>
        <v>#DIV/0!</v>
      </c>
      <c r="I17" s="23"/>
    </row>
    <row r="18" spans="1:9" s="1" customFormat="1" ht="18.75" hidden="1">
      <c r="A18" s="167"/>
      <c r="B18" s="168" t="s">
        <v>99</v>
      </c>
      <c r="C18" s="101"/>
      <c r="D18" s="121">
        <v>0</v>
      </c>
      <c r="E18" s="121">
        <v>0</v>
      </c>
      <c r="F18" s="121">
        <v>0</v>
      </c>
      <c r="G18" s="34" t="e">
        <f t="shared" si="0"/>
        <v>#DIV/0!</v>
      </c>
      <c r="H18" s="34" t="e">
        <f t="shared" si="1"/>
        <v>#DIV/0!</v>
      </c>
      <c r="I18" s="23"/>
    </row>
    <row r="19" spans="1:9" s="1" customFormat="1" ht="18.75" hidden="1">
      <c r="A19" s="167"/>
      <c r="B19" s="168" t="s">
        <v>18</v>
      </c>
      <c r="C19" s="101"/>
      <c r="D19" s="121">
        <v>0</v>
      </c>
      <c r="E19" s="121">
        <v>0</v>
      </c>
      <c r="F19" s="121"/>
      <c r="G19" s="34" t="e">
        <f t="shared" si="0"/>
        <v>#DIV/0!</v>
      </c>
      <c r="H19" s="34" t="e">
        <f t="shared" si="1"/>
        <v>#DIV/0!</v>
      </c>
      <c r="I19" s="23"/>
    </row>
    <row r="20" spans="1:9" s="1" customFormat="1" ht="36" customHeight="1" hidden="1">
      <c r="A20" s="167"/>
      <c r="B20" s="82" t="s">
        <v>304</v>
      </c>
      <c r="C20" s="101"/>
      <c r="D20" s="121">
        <v>0</v>
      </c>
      <c r="E20" s="121">
        <v>0</v>
      </c>
      <c r="F20" s="121">
        <v>0</v>
      </c>
      <c r="G20" s="34" t="e">
        <f t="shared" si="0"/>
        <v>#DIV/0!</v>
      </c>
      <c r="H20" s="34" t="e">
        <f t="shared" si="1"/>
        <v>#DIV/0!</v>
      </c>
      <c r="I20" s="23"/>
    </row>
    <row r="21" spans="1:9" s="1" customFormat="1" ht="36" customHeight="1">
      <c r="A21" s="167"/>
      <c r="B21" s="82" t="s">
        <v>317</v>
      </c>
      <c r="C21" s="101"/>
      <c r="D21" s="121">
        <v>5</v>
      </c>
      <c r="E21" s="121">
        <v>1</v>
      </c>
      <c r="F21" s="121">
        <v>0</v>
      </c>
      <c r="G21" s="34">
        <f t="shared" si="0"/>
        <v>0</v>
      </c>
      <c r="H21" s="34">
        <f t="shared" si="1"/>
        <v>0</v>
      </c>
      <c r="I21" s="23"/>
    </row>
    <row r="22" spans="1:9" s="1" customFormat="1" ht="23.25" customHeight="1" hidden="1">
      <c r="A22" s="167"/>
      <c r="B22" s="82" t="s">
        <v>310</v>
      </c>
      <c r="C22" s="101"/>
      <c r="D22" s="121">
        <v>0</v>
      </c>
      <c r="E22" s="121">
        <v>0</v>
      </c>
      <c r="F22" s="121">
        <v>0</v>
      </c>
      <c r="G22" s="34">
        <v>0</v>
      </c>
      <c r="H22" s="34">
        <v>0</v>
      </c>
      <c r="I22" s="23"/>
    </row>
    <row r="23" spans="1:9" s="1" customFormat="1" ht="30.75" customHeight="1">
      <c r="A23" s="167"/>
      <c r="B23" s="172" t="s">
        <v>68</v>
      </c>
      <c r="C23" s="102"/>
      <c r="D23" s="121">
        <f>D24+D26++D25+D29+D28+D27</f>
        <v>346.7</v>
      </c>
      <c r="E23" s="121">
        <f>E24+E26++E25+E29+E28+E27</f>
        <v>86.7</v>
      </c>
      <c r="F23" s="121">
        <f>F24+F26++F25+F29+F28+F27</f>
        <v>12</v>
      </c>
      <c r="G23" s="34">
        <f t="shared" si="0"/>
        <v>0.034612056533025674</v>
      </c>
      <c r="H23" s="34">
        <f t="shared" si="1"/>
        <v>0.13840830449826988</v>
      </c>
      <c r="I23" s="23"/>
    </row>
    <row r="24" spans="1:9" s="1" customFormat="1" ht="18.75">
      <c r="A24" s="167"/>
      <c r="B24" s="168" t="s">
        <v>20</v>
      </c>
      <c r="C24" s="101"/>
      <c r="D24" s="121">
        <v>144.2</v>
      </c>
      <c r="E24" s="121">
        <v>36.1</v>
      </c>
      <c r="F24" s="121">
        <v>12</v>
      </c>
      <c r="G24" s="34">
        <f t="shared" si="0"/>
        <v>0.08321775312066575</v>
      </c>
      <c r="H24" s="34">
        <f t="shared" si="1"/>
        <v>0.33240997229916897</v>
      </c>
      <c r="I24" s="23"/>
    </row>
    <row r="25" spans="1:9" s="1" customFormat="1" ht="78.75" hidden="1">
      <c r="A25" s="167"/>
      <c r="B25" s="168" t="s">
        <v>407</v>
      </c>
      <c r="C25" s="101"/>
      <c r="D25" s="121">
        <v>0</v>
      </c>
      <c r="E25" s="121">
        <v>0</v>
      </c>
      <c r="F25" s="121">
        <v>0</v>
      </c>
      <c r="G25" s="34" t="e">
        <f t="shared" si="0"/>
        <v>#DIV/0!</v>
      </c>
      <c r="H25" s="34" t="e">
        <f t="shared" si="1"/>
        <v>#DIV/0!</v>
      </c>
      <c r="I25" s="23"/>
    </row>
    <row r="26" spans="1:9" s="1" customFormat="1" ht="18.75">
      <c r="A26" s="167"/>
      <c r="B26" s="168" t="s">
        <v>86</v>
      </c>
      <c r="C26" s="101"/>
      <c r="D26" s="121">
        <v>202.5</v>
      </c>
      <c r="E26" s="121">
        <v>50.6</v>
      </c>
      <c r="F26" s="121">
        <v>0</v>
      </c>
      <c r="G26" s="34">
        <f t="shared" si="0"/>
        <v>0</v>
      </c>
      <c r="H26" s="34">
        <f t="shared" si="1"/>
        <v>0</v>
      </c>
      <c r="I26" s="23"/>
    </row>
    <row r="27" spans="1:9" s="1" customFormat="1" ht="78.75" hidden="1">
      <c r="A27" s="167"/>
      <c r="B27" s="168" t="s">
        <v>477</v>
      </c>
      <c r="C27" s="101"/>
      <c r="D27" s="121">
        <v>0</v>
      </c>
      <c r="E27" s="121">
        <v>0</v>
      </c>
      <c r="F27" s="121">
        <v>0</v>
      </c>
      <c r="G27" s="34" t="e">
        <f t="shared" si="0"/>
        <v>#DIV/0!</v>
      </c>
      <c r="H27" s="34" t="e">
        <f t="shared" si="1"/>
        <v>#DIV/0!</v>
      </c>
      <c r="I27" s="23"/>
    </row>
    <row r="28" spans="1:9" s="1" customFormat="1" ht="47.25" hidden="1">
      <c r="A28" s="167"/>
      <c r="B28" s="168" t="s">
        <v>429</v>
      </c>
      <c r="C28" s="101"/>
      <c r="D28" s="121">
        <v>0</v>
      </c>
      <c r="E28" s="121">
        <v>0</v>
      </c>
      <c r="F28" s="121">
        <v>0</v>
      </c>
      <c r="G28" s="34" t="e">
        <f t="shared" si="0"/>
        <v>#DIV/0!</v>
      </c>
      <c r="H28" s="34" t="e">
        <f t="shared" si="1"/>
        <v>#DIV/0!</v>
      </c>
      <c r="I28" s="23"/>
    </row>
    <row r="29" spans="1:9" s="1" customFormat="1" ht="31.5" hidden="1">
      <c r="A29" s="167"/>
      <c r="B29" s="168" t="s">
        <v>430</v>
      </c>
      <c r="C29" s="101"/>
      <c r="D29" s="121">
        <v>0</v>
      </c>
      <c r="E29" s="121">
        <v>0</v>
      </c>
      <c r="F29" s="121">
        <v>0</v>
      </c>
      <c r="G29" s="34" t="e">
        <f t="shared" si="0"/>
        <v>#DIV/0!</v>
      </c>
      <c r="H29" s="34" t="e">
        <f t="shared" si="1"/>
        <v>#DIV/0!</v>
      </c>
      <c r="I29" s="23"/>
    </row>
    <row r="30" spans="1:9" s="1" customFormat="1" ht="18.75" hidden="1">
      <c r="A30" s="167"/>
      <c r="B30" s="168"/>
      <c r="C30" s="101"/>
      <c r="D30" s="121"/>
      <c r="E30" s="121"/>
      <c r="F30" s="121"/>
      <c r="G30" s="34" t="e">
        <f t="shared" si="0"/>
        <v>#DIV/0!</v>
      </c>
      <c r="H30" s="34" t="e">
        <f t="shared" si="1"/>
        <v>#DIV/0!</v>
      </c>
      <c r="I30" s="23"/>
    </row>
    <row r="31" spans="1:9" s="1" customFormat="1" ht="21" customHeight="1">
      <c r="A31" s="167"/>
      <c r="B31" s="168" t="s">
        <v>23</v>
      </c>
      <c r="C31" s="119"/>
      <c r="D31" s="121">
        <f>D4+D23</f>
        <v>3886</v>
      </c>
      <c r="E31" s="121">
        <f>E4+E23</f>
        <v>620.7</v>
      </c>
      <c r="F31" s="121">
        <f>F4+F23</f>
        <v>430.90000000000003</v>
      </c>
      <c r="G31" s="34">
        <f t="shared" si="0"/>
        <v>0.11088522902727742</v>
      </c>
      <c r="H31" s="34">
        <f t="shared" si="1"/>
        <v>0.6942162075076527</v>
      </c>
      <c r="I31" s="23"/>
    </row>
    <row r="32" spans="1:9" s="1" customFormat="1" ht="21" customHeight="1" hidden="1">
      <c r="A32" s="167"/>
      <c r="B32" s="168" t="s">
        <v>92</v>
      </c>
      <c r="C32" s="101"/>
      <c r="D32" s="121">
        <f>D4</f>
        <v>3539.3</v>
      </c>
      <c r="E32" s="121">
        <f>E4</f>
        <v>534</v>
      </c>
      <c r="F32" s="121">
        <f>F4</f>
        <v>418.90000000000003</v>
      </c>
      <c r="G32" s="34">
        <f t="shared" si="0"/>
        <v>0.11835673720792247</v>
      </c>
      <c r="H32" s="34">
        <f t="shared" si="1"/>
        <v>0.7844569288389514</v>
      </c>
      <c r="I32" s="23"/>
    </row>
    <row r="33" spans="1:9" s="1" customFormat="1" ht="12.75">
      <c r="A33" s="208"/>
      <c r="B33" s="225"/>
      <c r="C33" s="225"/>
      <c r="D33" s="225"/>
      <c r="E33" s="225"/>
      <c r="F33" s="225"/>
      <c r="G33" s="225"/>
      <c r="H33" s="226"/>
      <c r="I33" s="23"/>
    </row>
    <row r="34" spans="1:9" s="1" customFormat="1" ht="15" customHeight="1">
      <c r="A34" s="223" t="s">
        <v>132</v>
      </c>
      <c r="B34" s="224" t="s">
        <v>24</v>
      </c>
      <c r="C34" s="221" t="s">
        <v>154</v>
      </c>
      <c r="D34" s="193" t="s">
        <v>3</v>
      </c>
      <c r="E34" s="195" t="s">
        <v>538</v>
      </c>
      <c r="F34" s="193" t="s">
        <v>4</v>
      </c>
      <c r="G34" s="195" t="s">
        <v>253</v>
      </c>
      <c r="H34" s="195" t="s">
        <v>539</v>
      </c>
      <c r="I34" s="23"/>
    </row>
    <row r="35" spans="1:9" s="1" customFormat="1" ht="22.5" customHeight="1">
      <c r="A35" s="223"/>
      <c r="B35" s="224"/>
      <c r="C35" s="222"/>
      <c r="D35" s="193"/>
      <c r="E35" s="196"/>
      <c r="F35" s="193"/>
      <c r="G35" s="196"/>
      <c r="H35" s="196"/>
      <c r="I35" s="23"/>
    </row>
    <row r="36" spans="1:9" s="1" customFormat="1" ht="31.5">
      <c r="A36" s="63" t="s">
        <v>56</v>
      </c>
      <c r="B36" s="172" t="s">
        <v>25</v>
      </c>
      <c r="C36" s="102"/>
      <c r="D36" s="61">
        <f>D37+D40+D41+D38</f>
        <v>2566</v>
      </c>
      <c r="E36" s="61">
        <f>E37+E40+E41+E38</f>
        <v>643.6</v>
      </c>
      <c r="F36" s="61">
        <f>F37+F40+F41+F38</f>
        <v>45.6</v>
      </c>
      <c r="G36" s="34">
        <f>F36/D36</f>
        <v>0.017770849571317224</v>
      </c>
      <c r="H36" s="34">
        <f>F36/E36</f>
        <v>0.07085146053449347</v>
      </c>
      <c r="I36" s="23"/>
    </row>
    <row r="37" spans="1:9" s="1" customFormat="1" ht="99.75" customHeight="1">
      <c r="A37" s="171" t="s">
        <v>59</v>
      </c>
      <c r="B37" s="168" t="s">
        <v>135</v>
      </c>
      <c r="C37" s="101" t="s">
        <v>59</v>
      </c>
      <c r="D37" s="62">
        <v>2540.8</v>
      </c>
      <c r="E37" s="62">
        <v>642.7</v>
      </c>
      <c r="F37" s="62">
        <v>45.6</v>
      </c>
      <c r="G37" s="34">
        <f aca="true" t="shared" si="2" ref="G37:G100">F37/D37</f>
        <v>0.017947103274559194</v>
      </c>
      <c r="H37" s="34">
        <f aca="true" t="shared" si="3" ref="H37:H100">F37/E37</f>
        <v>0.07095067683211452</v>
      </c>
      <c r="I37" s="23"/>
    </row>
    <row r="38" spans="1:9" s="1" customFormat="1" ht="36" customHeight="1" hidden="1">
      <c r="A38" s="171" t="s">
        <v>156</v>
      </c>
      <c r="B38" s="168" t="s">
        <v>252</v>
      </c>
      <c r="C38" s="101" t="s">
        <v>156</v>
      </c>
      <c r="D38" s="62">
        <f>D39</f>
        <v>0</v>
      </c>
      <c r="E38" s="62">
        <f>E39</f>
        <v>0</v>
      </c>
      <c r="F38" s="62">
        <f>F39</f>
        <v>0</v>
      </c>
      <c r="G38" s="34" t="e">
        <f t="shared" si="2"/>
        <v>#DIV/0!</v>
      </c>
      <c r="H38" s="34" t="e">
        <f t="shared" si="3"/>
        <v>#DIV/0!</v>
      </c>
      <c r="I38" s="23"/>
    </row>
    <row r="39" spans="1:9" s="1" customFormat="1" ht="65.25" customHeight="1" hidden="1">
      <c r="A39" s="171"/>
      <c r="B39" s="168" t="s">
        <v>275</v>
      </c>
      <c r="C39" s="101" t="s">
        <v>274</v>
      </c>
      <c r="D39" s="62">
        <v>0</v>
      </c>
      <c r="E39" s="62">
        <v>0</v>
      </c>
      <c r="F39" s="62">
        <v>0</v>
      </c>
      <c r="G39" s="34" t="e">
        <f t="shared" si="2"/>
        <v>#DIV/0!</v>
      </c>
      <c r="H39" s="34" t="e">
        <f t="shared" si="3"/>
        <v>#DIV/0!</v>
      </c>
      <c r="I39" s="23"/>
    </row>
    <row r="40" spans="1:9" s="1" customFormat="1" ht="27" customHeight="1">
      <c r="A40" s="171" t="s">
        <v>61</v>
      </c>
      <c r="B40" s="168" t="s">
        <v>27</v>
      </c>
      <c r="C40" s="101" t="s">
        <v>61</v>
      </c>
      <c r="D40" s="62">
        <v>20</v>
      </c>
      <c r="E40" s="62">
        <v>0</v>
      </c>
      <c r="F40" s="62">
        <v>0</v>
      </c>
      <c r="G40" s="34">
        <f t="shared" si="2"/>
        <v>0</v>
      </c>
      <c r="H40" s="34">
        <v>0</v>
      </c>
      <c r="I40" s="23"/>
    </row>
    <row r="41" spans="1:9" s="1" customFormat="1" ht="18.75">
      <c r="A41" s="171" t="s">
        <v>109</v>
      </c>
      <c r="B41" s="168" t="s">
        <v>102</v>
      </c>
      <c r="C41" s="101"/>
      <c r="D41" s="62">
        <f>D42+D43+D44+D45</f>
        <v>5.2</v>
      </c>
      <c r="E41" s="62">
        <f>E42+E43+E44+E45</f>
        <v>0.9</v>
      </c>
      <c r="F41" s="62">
        <f>F42+F43+F44+F45</f>
        <v>0</v>
      </c>
      <c r="G41" s="34">
        <f t="shared" si="2"/>
        <v>0</v>
      </c>
      <c r="H41" s="34">
        <f t="shared" si="3"/>
        <v>0</v>
      </c>
      <c r="I41" s="23"/>
    </row>
    <row r="42" spans="1:9" s="8" customFormat="1" ht="36" customHeight="1">
      <c r="A42" s="64"/>
      <c r="B42" s="65" t="s">
        <v>160</v>
      </c>
      <c r="C42" s="105" t="s">
        <v>161</v>
      </c>
      <c r="D42" s="66">
        <v>5.2</v>
      </c>
      <c r="E42" s="66">
        <v>0.9</v>
      </c>
      <c r="F42" s="66">
        <v>0</v>
      </c>
      <c r="G42" s="34">
        <f t="shared" si="2"/>
        <v>0</v>
      </c>
      <c r="H42" s="34">
        <f t="shared" si="3"/>
        <v>0</v>
      </c>
      <c r="I42" s="27"/>
    </row>
    <row r="43" spans="1:9" s="8" customFormat="1" ht="52.5" customHeight="1" hidden="1">
      <c r="A43" s="64"/>
      <c r="B43" s="65" t="s">
        <v>159</v>
      </c>
      <c r="C43" s="105" t="s">
        <v>199</v>
      </c>
      <c r="D43" s="66">
        <v>0</v>
      </c>
      <c r="E43" s="66">
        <v>0</v>
      </c>
      <c r="F43" s="66">
        <v>0</v>
      </c>
      <c r="G43" s="34" t="e">
        <f t="shared" si="2"/>
        <v>#DIV/0!</v>
      </c>
      <c r="H43" s="34" t="e">
        <f t="shared" si="3"/>
        <v>#DIV/0!</v>
      </c>
      <c r="I43" s="27"/>
    </row>
    <row r="44" spans="1:9" s="8" customFormat="1" ht="50.25" customHeight="1" hidden="1">
      <c r="A44" s="64"/>
      <c r="B44" s="65" t="s">
        <v>245</v>
      </c>
      <c r="C44" s="105" t="s">
        <v>244</v>
      </c>
      <c r="D44" s="66">
        <v>0</v>
      </c>
      <c r="E44" s="66">
        <v>0</v>
      </c>
      <c r="F44" s="66">
        <v>0</v>
      </c>
      <c r="G44" s="34" t="e">
        <f t="shared" si="2"/>
        <v>#DIV/0!</v>
      </c>
      <c r="H44" s="34" t="e">
        <f t="shared" si="3"/>
        <v>#DIV/0!</v>
      </c>
      <c r="I44" s="27"/>
    </row>
    <row r="45" spans="1:9" s="8" customFormat="1" ht="41.25" customHeight="1" hidden="1">
      <c r="A45" s="64"/>
      <c r="B45" s="65" t="s">
        <v>262</v>
      </c>
      <c r="C45" s="105" t="s">
        <v>226</v>
      </c>
      <c r="D45" s="66">
        <v>0</v>
      </c>
      <c r="E45" s="66">
        <v>0</v>
      </c>
      <c r="F45" s="66">
        <v>0</v>
      </c>
      <c r="G45" s="34" t="e">
        <f t="shared" si="2"/>
        <v>#DIV/0!</v>
      </c>
      <c r="H45" s="34" t="e">
        <f t="shared" si="3"/>
        <v>#DIV/0!</v>
      </c>
      <c r="I45" s="27"/>
    </row>
    <row r="46" spans="1:9" s="1" customFormat="1" ht="35.25" customHeight="1">
      <c r="A46" s="63" t="s">
        <v>93</v>
      </c>
      <c r="B46" s="172" t="s">
        <v>88</v>
      </c>
      <c r="C46" s="102"/>
      <c r="D46" s="61">
        <f>D47</f>
        <v>202.5</v>
      </c>
      <c r="E46" s="61">
        <f>E47</f>
        <v>0</v>
      </c>
      <c r="F46" s="61">
        <f>F47</f>
        <v>0</v>
      </c>
      <c r="G46" s="34">
        <f t="shared" si="2"/>
        <v>0</v>
      </c>
      <c r="H46" s="34">
        <v>0</v>
      </c>
      <c r="I46" s="23"/>
    </row>
    <row r="47" spans="1:9" s="1" customFormat="1" ht="64.5" customHeight="1">
      <c r="A47" s="171" t="s">
        <v>94</v>
      </c>
      <c r="B47" s="168" t="s">
        <v>139</v>
      </c>
      <c r="C47" s="101" t="s">
        <v>415</v>
      </c>
      <c r="D47" s="62">
        <v>202.5</v>
      </c>
      <c r="E47" s="62">
        <v>0</v>
      </c>
      <c r="F47" s="62">
        <v>0</v>
      </c>
      <c r="G47" s="34">
        <f t="shared" si="2"/>
        <v>0</v>
      </c>
      <c r="H47" s="34">
        <v>0</v>
      </c>
      <c r="I47" s="23"/>
    </row>
    <row r="48" spans="1:9" s="1" customFormat="1" ht="31.5">
      <c r="A48" s="63" t="s">
        <v>62</v>
      </c>
      <c r="B48" s="172" t="s">
        <v>30</v>
      </c>
      <c r="C48" s="102"/>
      <c r="D48" s="61">
        <f aca="true" t="shared" si="4" ref="D48:F49">D49</f>
        <v>20</v>
      </c>
      <c r="E48" s="61">
        <f t="shared" si="4"/>
        <v>0</v>
      </c>
      <c r="F48" s="61">
        <f t="shared" si="4"/>
        <v>0</v>
      </c>
      <c r="G48" s="34">
        <f t="shared" si="2"/>
        <v>0</v>
      </c>
      <c r="H48" s="34">
        <v>0</v>
      </c>
      <c r="I48" s="23"/>
    </row>
    <row r="49" spans="1:9" s="1" customFormat="1" ht="18.75">
      <c r="A49" s="171" t="s">
        <v>95</v>
      </c>
      <c r="B49" s="168" t="s">
        <v>90</v>
      </c>
      <c r="C49" s="101"/>
      <c r="D49" s="62">
        <f>D50</f>
        <v>20</v>
      </c>
      <c r="E49" s="62">
        <f>E50</f>
        <v>0</v>
      </c>
      <c r="F49" s="62">
        <f t="shared" si="4"/>
        <v>0</v>
      </c>
      <c r="G49" s="34">
        <f t="shared" si="2"/>
        <v>0</v>
      </c>
      <c r="H49" s="34">
        <v>0</v>
      </c>
      <c r="I49" s="23"/>
    </row>
    <row r="50" spans="1:9" s="8" customFormat="1" ht="72" customHeight="1">
      <c r="A50" s="64"/>
      <c r="B50" s="168" t="s">
        <v>480</v>
      </c>
      <c r="C50" s="101" t="s">
        <v>481</v>
      </c>
      <c r="D50" s="62">
        <f>D53+D54+D55</f>
        <v>20</v>
      </c>
      <c r="E50" s="62">
        <f>E53+E54+E55</f>
        <v>0</v>
      </c>
      <c r="F50" s="62">
        <f>F53+F54+F55</f>
        <v>0</v>
      </c>
      <c r="G50" s="34">
        <f t="shared" si="2"/>
        <v>0</v>
      </c>
      <c r="H50" s="34">
        <v>0</v>
      </c>
      <c r="I50" s="27"/>
    </row>
    <row r="51" spans="1:9" s="8" customFormat="1" ht="53.25" customHeight="1" hidden="1">
      <c r="A51" s="64"/>
      <c r="B51" s="65" t="s">
        <v>496</v>
      </c>
      <c r="C51" s="129" t="s">
        <v>493</v>
      </c>
      <c r="D51" s="130">
        <v>0</v>
      </c>
      <c r="E51" s="66">
        <v>0</v>
      </c>
      <c r="F51" s="66">
        <v>0</v>
      </c>
      <c r="G51" s="34" t="e">
        <f t="shared" si="2"/>
        <v>#DIV/0!</v>
      </c>
      <c r="H51" s="34" t="e">
        <f t="shared" si="3"/>
        <v>#DIV/0!</v>
      </c>
      <c r="I51" s="27"/>
    </row>
    <row r="52" spans="1:9" s="8" customFormat="1" ht="24" customHeight="1" hidden="1">
      <c r="A52" s="64"/>
      <c r="B52" s="65" t="s">
        <v>497</v>
      </c>
      <c r="C52" s="129" t="s">
        <v>494</v>
      </c>
      <c r="D52" s="130">
        <v>0</v>
      </c>
      <c r="E52" s="66">
        <v>0</v>
      </c>
      <c r="F52" s="66">
        <v>0</v>
      </c>
      <c r="G52" s="34" t="e">
        <f t="shared" si="2"/>
        <v>#DIV/0!</v>
      </c>
      <c r="H52" s="34" t="e">
        <f t="shared" si="3"/>
        <v>#DIV/0!</v>
      </c>
      <c r="I52" s="27"/>
    </row>
    <row r="53" spans="1:9" s="8" customFormat="1" ht="24" customHeight="1">
      <c r="A53" s="64"/>
      <c r="B53" s="65" t="s">
        <v>602</v>
      </c>
      <c r="C53" s="129" t="s">
        <v>601</v>
      </c>
      <c r="D53" s="130">
        <v>9</v>
      </c>
      <c r="E53" s="66">
        <v>0</v>
      </c>
      <c r="F53" s="66">
        <v>0</v>
      </c>
      <c r="G53" s="34">
        <f t="shared" si="2"/>
        <v>0</v>
      </c>
      <c r="H53" s="34">
        <v>0</v>
      </c>
      <c r="I53" s="27"/>
    </row>
    <row r="54" spans="1:9" s="8" customFormat="1" ht="64.5" customHeight="1">
      <c r="A54" s="64"/>
      <c r="B54" s="65" t="s">
        <v>486</v>
      </c>
      <c r="C54" s="129" t="s">
        <v>484</v>
      </c>
      <c r="D54" s="187">
        <v>1</v>
      </c>
      <c r="E54" s="66">
        <v>0</v>
      </c>
      <c r="F54" s="66">
        <v>0</v>
      </c>
      <c r="G54" s="34">
        <f t="shared" si="2"/>
        <v>0</v>
      </c>
      <c r="H54" s="34">
        <v>0</v>
      </c>
      <c r="I54" s="27"/>
    </row>
    <row r="55" spans="1:9" s="8" customFormat="1" ht="54.75" customHeight="1">
      <c r="A55" s="64"/>
      <c r="B55" s="65" t="s">
        <v>498</v>
      </c>
      <c r="C55" s="129" t="s">
        <v>495</v>
      </c>
      <c r="D55" s="130">
        <v>10</v>
      </c>
      <c r="E55" s="66">
        <v>0</v>
      </c>
      <c r="F55" s="66">
        <v>0</v>
      </c>
      <c r="G55" s="34">
        <f t="shared" si="2"/>
        <v>0</v>
      </c>
      <c r="H55" s="34">
        <v>0</v>
      </c>
      <c r="I55" s="27"/>
    </row>
    <row r="56" spans="1:9" s="8" customFormat="1" ht="28.5" customHeight="1">
      <c r="A56" s="63" t="s">
        <v>63</v>
      </c>
      <c r="B56" s="172" t="s">
        <v>31</v>
      </c>
      <c r="C56" s="102"/>
      <c r="D56" s="61">
        <f>D57</f>
        <v>13</v>
      </c>
      <c r="E56" s="61">
        <f>E57</f>
        <v>2.3</v>
      </c>
      <c r="F56" s="61">
        <f>F57</f>
        <v>0</v>
      </c>
      <c r="G56" s="34">
        <f t="shared" si="2"/>
        <v>0</v>
      </c>
      <c r="H56" s="34">
        <f t="shared" si="3"/>
        <v>0</v>
      </c>
      <c r="I56" s="27"/>
    </row>
    <row r="57" spans="1:9" s="8" customFormat="1" ht="37.5" customHeight="1">
      <c r="A57" s="169" t="s">
        <v>64</v>
      </c>
      <c r="B57" s="82" t="s">
        <v>104</v>
      </c>
      <c r="C57" s="101"/>
      <c r="D57" s="62">
        <f>D58+D59+D60</f>
        <v>13</v>
      </c>
      <c r="E57" s="62">
        <f>E58+E59+E60</f>
        <v>2.3</v>
      </c>
      <c r="F57" s="62">
        <f>F58+F59+F60</f>
        <v>0</v>
      </c>
      <c r="G57" s="34">
        <f t="shared" si="2"/>
        <v>0</v>
      </c>
      <c r="H57" s="34">
        <f t="shared" si="3"/>
        <v>0</v>
      </c>
      <c r="I57" s="27"/>
    </row>
    <row r="58" spans="1:9" s="8" customFormat="1" ht="42.75" customHeight="1" hidden="1">
      <c r="A58" s="64"/>
      <c r="B58" s="79" t="s">
        <v>104</v>
      </c>
      <c r="C58" s="105" t="s">
        <v>172</v>
      </c>
      <c r="D58" s="66">
        <v>0</v>
      </c>
      <c r="E58" s="66">
        <f>0</f>
        <v>0</v>
      </c>
      <c r="F58" s="66">
        <v>0</v>
      </c>
      <c r="G58" s="34" t="e">
        <f t="shared" si="2"/>
        <v>#DIV/0!</v>
      </c>
      <c r="H58" s="34" t="e">
        <f t="shared" si="3"/>
        <v>#DIV/0!</v>
      </c>
      <c r="I58" s="27"/>
    </row>
    <row r="59" spans="1:9" s="8" customFormat="1" ht="100.5" customHeight="1">
      <c r="A59" s="64"/>
      <c r="B59" s="79" t="s">
        <v>370</v>
      </c>
      <c r="C59" s="105" t="s">
        <v>369</v>
      </c>
      <c r="D59" s="66">
        <v>3</v>
      </c>
      <c r="E59" s="66">
        <v>0.5</v>
      </c>
      <c r="F59" s="66">
        <v>0</v>
      </c>
      <c r="G59" s="34">
        <f t="shared" si="2"/>
        <v>0</v>
      </c>
      <c r="H59" s="34">
        <f t="shared" si="3"/>
        <v>0</v>
      </c>
      <c r="I59" s="27"/>
    </row>
    <row r="60" spans="1:9" s="8" customFormat="1" ht="36" customHeight="1">
      <c r="A60" s="64"/>
      <c r="B60" s="79" t="s">
        <v>104</v>
      </c>
      <c r="C60" s="105" t="s">
        <v>203</v>
      </c>
      <c r="D60" s="66">
        <v>10</v>
      </c>
      <c r="E60" s="66">
        <v>1.8</v>
      </c>
      <c r="F60" s="66">
        <v>0</v>
      </c>
      <c r="G60" s="34">
        <f t="shared" si="2"/>
        <v>0</v>
      </c>
      <c r="H60" s="34">
        <f t="shared" si="3"/>
        <v>0</v>
      </c>
      <c r="I60" s="27"/>
    </row>
    <row r="61" spans="1:9" s="1" customFormat="1" ht="31.5">
      <c r="A61" s="63" t="s">
        <v>65</v>
      </c>
      <c r="B61" s="172" t="s">
        <v>32</v>
      </c>
      <c r="C61" s="102"/>
      <c r="D61" s="61">
        <f>D62</f>
        <v>723.1</v>
      </c>
      <c r="E61" s="61">
        <f>E62</f>
        <v>134.9</v>
      </c>
      <c r="F61" s="61">
        <f>F62</f>
        <v>86.7</v>
      </c>
      <c r="G61" s="34">
        <f t="shared" si="2"/>
        <v>0.11990042870972203</v>
      </c>
      <c r="H61" s="34">
        <f t="shared" si="3"/>
        <v>0.6426982950333581</v>
      </c>
      <c r="I61" s="23"/>
    </row>
    <row r="62" spans="1:9" s="1" customFormat="1" ht="18.75">
      <c r="A62" s="171" t="s">
        <v>35</v>
      </c>
      <c r="B62" s="168" t="s">
        <v>36</v>
      </c>
      <c r="C62" s="101"/>
      <c r="D62" s="62">
        <f>D63+D81</f>
        <v>723.1</v>
      </c>
      <c r="E62" s="62">
        <f>E63+E81</f>
        <v>134.9</v>
      </c>
      <c r="F62" s="62">
        <f>F63+F81</f>
        <v>86.7</v>
      </c>
      <c r="G62" s="34">
        <f t="shared" si="2"/>
        <v>0.11990042870972203</v>
      </c>
      <c r="H62" s="34">
        <f t="shared" si="3"/>
        <v>0.6426982950333581</v>
      </c>
      <c r="I62" s="23"/>
    </row>
    <row r="63" spans="1:9" s="1" customFormat="1" ht="63">
      <c r="A63" s="171"/>
      <c r="B63" s="65" t="s">
        <v>348</v>
      </c>
      <c r="C63" s="105" t="s">
        <v>368</v>
      </c>
      <c r="D63" s="62">
        <f>D64+D65+D66+D68+D70+D71+D72+D74+D75+D76+D78+D80+D73+D77+D67+D69+D79</f>
        <v>723.1</v>
      </c>
      <c r="E63" s="62">
        <f>E64+E65+E66+E68+E70+E71+E72+E74+E75+E76+E78+E80+E73+E77+E67+E69+E79</f>
        <v>134.9</v>
      </c>
      <c r="F63" s="62">
        <f>F64+F65+F66+F68+F70+F71+F72+F74+F75+F76+F78+F80+F73+F77+F67+F69+F79</f>
        <v>86.7</v>
      </c>
      <c r="G63" s="34">
        <f t="shared" si="2"/>
        <v>0.11990042870972203</v>
      </c>
      <c r="H63" s="34">
        <f t="shared" si="3"/>
        <v>0.6426982950333581</v>
      </c>
      <c r="I63" s="23"/>
    </row>
    <row r="64" spans="1:9" s="1" customFormat="1" ht="31.5">
      <c r="A64" s="171"/>
      <c r="B64" s="65" t="s">
        <v>347</v>
      </c>
      <c r="C64" s="131" t="s">
        <v>346</v>
      </c>
      <c r="D64" s="132">
        <v>20</v>
      </c>
      <c r="E64" s="133">
        <v>0</v>
      </c>
      <c r="F64" s="134">
        <v>0</v>
      </c>
      <c r="G64" s="34">
        <f t="shared" si="2"/>
        <v>0</v>
      </c>
      <c r="H64" s="34">
        <v>0</v>
      </c>
      <c r="I64" s="23"/>
    </row>
    <row r="65" spans="1:9" s="1" customFormat="1" ht="31.5">
      <c r="A65" s="171"/>
      <c r="B65" s="65" t="s">
        <v>350</v>
      </c>
      <c r="C65" s="131" t="s">
        <v>349</v>
      </c>
      <c r="D65" s="132">
        <v>50</v>
      </c>
      <c r="E65" s="133">
        <v>0</v>
      </c>
      <c r="F65" s="134">
        <v>0</v>
      </c>
      <c r="G65" s="34">
        <f t="shared" si="2"/>
        <v>0</v>
      </c>
      <c r="H65" s="34">
        <v>0</v>
      </c>
      <c r="I65" s="23"/>
    </row>
    <row r="66" spans="1:9" s="1" customFormat="1" ht="31.5">
      <c r="A66" s="171"/>
      <c r="B66" s="65" t="s">
        <v>352</v>
      </c>
      <c r="C66" s="131" t="s">
        <v>351</v>
      </c>
      <c r="D66" s="132">
        <v>80</v>
      </c>
      <c r="E66" s="133">
        <v>14</v>
      </c>
      <c r="F66" s="134">
        <v>0</v>
      </c>
      <c r="G66" s="34">
        <f t="shared" si="2"/>
        <v>0</v>
      </c>
      <c r="H66" s="34">
        <f t="shared" si="3"/>
        <v>0</v>
      </c>
      <c r="I66" s="23"/>
    </row>
    <row r="67" spans="1:9" s="1" customFormat="1" ht="31.5">
      <c r="A67" s="171"/>
      <c r="B67" s="65" t="s">
        <v>372</v>
      </c>
      <c r="C67" s="135" t="s">
        <v>371</v>
      </c>
      <c r="D67" s="132">
        <v>28.1</v>
      </c>
      <c r="E67" s="133">
        <v>0</v>
      </c>
      <c r="F67" s="134">
        <v>0</v>
      </c>
      <c r="G67" s="34">
        <f t="shared" si="2"/>
        <v>0</v>
      </c>
      <c r="H67" s="34">
        <v>0</v>
      </c>
      <c r="I67" s="23"/>
    </row>
    <row r="68" spans="1:9" s="1" customFormat="1" ht="31.5" hidden="1">
      <c r="A68" s="171"/>
      <c r="B68" s="65" t="s">
        <v>401</v>
      </c>
      <c r="C68" s="131" t="s">
        <v>399</v>
      </c>
      <c r="D68" s="132">
        <v>0</v>
      </c>
      <c r="E68" s="133">
        <v>0</v>
      </c>
      <c r="F68" s="134">
        <v>0</v>
      </c>
      <c r="G68" s="34" t="e">
        <f t="shared" si="2"/>
        <v>#DIV/0!</v>
      </c>
      <c r="H68" s="34" t="e">
        <f t="shared" si="3"/>
        <v>#DIV/0!</v>
      </c>
      <c r="I68" s="23"/>
    </row>
    <row r="69" spans="1:9" s="1" customFormat="1" ht="18.75">
      <c r="A69" s="171"/>
      <c r="B69" s="65" t="s">
        <v>374</v>
      </c>
      <c r="C69" s="135" t="s">
        <v>373</v>
      </c>
      <c r="D69" s="132">
        <v>20</v>
      </c>
      <c r="E69" s="133">
        <v>0</v>
      </c>
      <c r="F69" s="134">
        <v>0</v>
      </c>
      <c r="G69" s="34">
        <f t="shared" si="2"/>
        <v>0</v>
      </c>
      <c r="H69" s="34">
        <v>0</v>
      </c>
      <c r="I69" s="23"/>
    </row>
    <row r="70" spans="1:9" s="1" customFormat="1" ht="31.5">
      <c r="A70" s="171"/>
      <c r="B70" s="65" t="s">
        <v>356</v>
      </c>
      <c r="C70" s="131" t="s">
        <v>355</v>
      </c>
      <c r="D70" s="132">
        <v>75</v>
      </c>
      <c r="E70" s="133">
        <v>13.1</v>
      </c>
      <c r="F70" s="134">
        <v>0</v>
      </c>
      <c r="G70" s="34">
        <f t="shared" si="2"/>
        <v>0</v>
      </c>
      <c r="H70" s="34">
        <f t="shared" si="3"/>
        <v>0</v>
      </c>
      <c r="I70" s="23"/>
    </row>
    <row r="71" spans="1:9" s="1" customFormat="1" ht="31.5">
      <c r="A71" s="171"/>
      <c r="B71" s="65" t="s">
        <v>362</v>
      </c>
      <c r="C71" s="131" t="s">
        <v>361</v>
      </c>
      <c r="D71" s="132">
        <v>320</v>
      </c>
      <c r="E71" s="133">
        <v>79.8</v>
      </c>
      <c r="F71" s="134">
        <v>66</v>
      </c>
      <c r="G71" s="34">
        <f t="shared" si="2"/>
        <v>0.20625</v>
      </c>
      <c r="H71" s="34">
        <f t="shared" si="3"/>
        <v>0.8270676691729324</v>
      </c>
      <c r="I71" s="23"/>
    </row>
    <row r="72" spans="1:9" s="1" customFormat="1" ht="31.5">
      <c r="A72" s="171"/>
      <c r="B72" s="65" t="s">
        <v>375</v>
      </c>
      <c r="C72" s="131" t="s">
        <v>376</v>
      </c>
      <c r="D72" s="132">
        <v>40</v>
      </c>
      <c r="E72" s="133">
        <v>0</v>
      </c>
      <c r="F72" s="134">
        <v>0</v>
      </c>
      <c r="G72" s="34">
        <f t="shared" si="2"/>
        <v>0</v>
      </c>
      <c r="H72" s="34">
        <v>0</v>
      </c>
      <c r="I72" s="23"/>
    </row>
    <row r="73" spans="1:9" s="1" customFormat="1" ht="31.5" hidden="1">
      <c r="A73" s="171"/>
      <c r="B73" s="65" t="s">
        <v>427</v>
      </c>
      <c r="C73" s="135" t="s">
        <v>426</v>
      </c>
      <c r="D73" s="132">
        <v>0</v>
      </c>
      <c r="E73" s="133">
        <v>0</v>
      </c>
      <c r="F73" s="134">
        <v>0</v>
      </c>
      <c r="G73" s="34" t="e">
        <f t="shared" si="2"/>
        <v>#DIV/0!</v>
      </c>
      <c r="H73" s="34" t="e">
        <f t="shared" si="3"/>
        <v>#DIV/0!</v>
      </c>
      <c r="I73" s="23"/>
    </row>
    <row r="74" spans="1:9" s="1" customFormat="1" ht="31.5">
      <c r="A74" s="171"/>
      <c r="B74" s="65" t="s">
        <v>377</v>
      </c>
      <c r="C74" s="131" t="s">
        <v>378</v>
      </c>
      <c r="D74" s="132">
        <v>30</v>
      </c>
      <c r="E74" s="133">
        <v>21</v>
      </c>
      <c r="F74" s="134">
        <v>20.7</v>
      </c>
      <c r="G74" s="34">
        <f t="shared" si="2"/>
        <v>0.69</v>
      </c>
      <c r="H74" s="34">
        <f t="shared" si="3"/>
        <v>0.9857142857142857</v>
      </c>
      <c r="I74" s="23"/>
    </row>
    <row r="75" spans="1:9" s="1" customFormat="1" ht="49.5" customHeight="1">
      <c r="A75" s="171"/>
      <c r="B75" s="65" t="s">
        <v>380</v>
      </c>
      <c r="C75" s="131" t="s">
        <v>379</v>
      </c>
      <c r="D75" s="132">
        <v>25</v>
      </c>
      <c r="E75" s="133">
        <v>4.4</v>
      </c>
      <c r="F75" s="134">
        <v>0</v>
      </c>
      <c r="G75" s="34">
        <f t="shared" si="2"/>
        <v>0</v>
      </c>
      <c r="H75" s="34">
        <f t="shared" si="3"/>
        <v>0</v>
      </c>
      <c r="I75" s="23"/>
    </row>
    <row r="76" spans="1:9" s="1" customFormat="1" ht="66" customHeight="1">
      <c r="A76" s="171"/>
      <c r="B76" s="65" t="s">
        <v>382</v>
      </c>
      <c r="C76" s="131" t="s">
        <v>381</v>
      </c>
      <c r="D76" s="132">
        <v>20</v>
      </c>
      <c r="E76" s="133">
        <v>0</v>
      </c>
      <c r="F76" s="134">
        <v>0</v>
      </c>
      <c r="G76" s="34">
        <f t="shared" si="2"/>
        <v>0</v>
      </c>
      <c r="H76" s="34">
        <v>0</v>
      </c>
      <c r="I76" s="23"/>
    </row>
    <row r="77" spans="1:9" s="1" customFormat="1" ht="29.25" customHeight="1" hidden="1">
      <c r="A77" s="171"/>
      <c r="B77" s="65" t="s">
        <v>374</v>
      </c>
      <c r="C77" s="135" t="s">
        <v>373</v>
      </c>
      <c r="D77" s="132">
        <v>0</v>
      </c>
      <c r="E77" s="133">
        <v>0</v>
      </c>
      <c r="F77" s="134">
        <v>0</v>
      </c>
      <c r="G77" s="34" t="e">
        <f t="shared" si="2"/>
        <v>#DIV/0!</v>
      </c>
      <c r="H77" s="34" t="e">
        <f t="shared" si="3"/>
        <v>#DIV/0!</v>
      </c>
      <c r="I77" s="23"/>
    </row>
    <row r="78" spans="1:9" s="1" customFormat="1" ht="35.25" customHeight="1" hidden="1">
      <c r="A78" s="171"/>
      <c r="B78" s="65" t="s">
        <v>398</v>
      </c>
      <c r="C78" s="131" t="s">
        <v>396</v>
      </c>
      <c r="D78" s="132">
        <v>0</v>
      </c>
      <c r="E78" s="133">
        <v>0</v>
      </c>
      <c r="F78" s="134">
        <v>0</v>
      </c>
      <c r="G78" s="34" t="e">
        <f t="shared" si="2"/>
        <v>#DIV/0!</v>
      </c>
      <c r="H78" s="34" t="e">
        <f t="shared" si="3"/>
        <v>#DIV/0!</v>
      </c>
      <c r="I78" s="23"/>
    </row>
    <row r="79" spans="1:9" s="1" customFormat="1" ht="49.5" customHeight="1">
      <c r="A79" s="171"/>
      <c r="B79" s="65" t="s">
        <v>388</v>
      </c>
      <c r="C79" s="135" t="s">
        <v>603</v>
      </c>
      <c r="D79" s="132">
        <v>15</v>
      </c>
      <c r="E79" s="133">
        <v>2.6</v>
      </c>
      <c r="F79" s="134">
        <v>0</v>
      </c>
      <c r="G79" s="34">
        <f t="shared" si="2"/>
        <v>0</v>
      </c>
      <c r="H79" s="34">
        <f t="shared" si="3"/>
        <v>0</v>
      </c>
      <c r="I79" s="23"/>
    </row>
    <row r="80" spans="1:9" s="1" customFormat="1" ht="36" customHeight="1" hidden="1">
      <c r="A80" s="171"/>
      <c r="B80" s="65" t="s">
        <v>402</v>
      </c>
      <c r="C80" s="131" t="s">
        <v>400</v>
      </c>
      <c r="D80" s="132">
        <v>0</v>
      </c>
      <c r="E80" s="133">
        <v>0</v>
      </c>
      <c r="F80" s="134">
        <v>0</v>
      </c>
      <c r="G80" s="34" t="e">
        <f t="shared" si="2"/>
        <v>#DIV/0!</v>
      </c>
      <c r="H80" s="34" t="e">
        <f t="shared" si="3"/>
        <v>#DIV/0!</v>
      </c>
      <c r="I80" s="23"/>
    </row>
    <row r="81" spans="1:9" s="1" customFormat="1" ht="51.75" customHeight="1" hidden="1">
      <c r="A81" s="171"/>
      <c r="B81" s="168" t="s">
        <v>420</v>
      </c>
      <c r="C81" s="135">
        <v>9580500000</v>
      </c>
      <c r="D81" s="132">
        <f>D83+D84+C91:D91+D82</f>
        <v>0</v>
      </c>
      <c r="E81" s="132">
        <f>E83+E84+D91:E91+E82</f>
        <v>0</v>
      </c>
      <c r="F81" s="132">
        <f>F83+F84+E91:F91+F82</f>
        <v>0</v>
      </c>
      <c r="G81" s="34" t="e">
        <f t="shared" si="2"/>
        <v>#DIV/0!</v>
      </c>
      <c r="H81" s="34" t="e">
        <f t="shared" si="3"/>
        <v>#DIV/0!</v>
      </c>
      <c r="I81" s="23"/>
    </row>
    <row r="82" spans="1:9" s="1" customFormat="1" ht="51.75" customHeight="1" hidden="1">
      <c r="A82" s="171"/>
      <c r="B82" s="65" t="s">
        <v>454</v>
      </c>
      <c r="C82" s="135">
        <v>9580572100</v>
      </c>
      <c r="D82" s="132">
        <v>0</v>
      </c>
      <c r="E82" s="132">
        <v>0</v>
      </c>
      <c r="F82" s="132">
        <v>0</v>
      </c>
      <c r="G82" s="34" t="e">
        <f t="shared" si="2"/>
        <v>#DIV/0!</v>
      </c>
      <c r="H82" s="34" t="e">
        <f t="shared" si="3"/>
        <v>#DIV/0!</v>
      </c>
      <c r="I82" s="23"/>
    </row>
    <row r="83" spans="1:9" s="1" customFormat="1" ht="130.5" customHeight="1" hidden="1">
      <c r="A83" s="171"/>
      <c r="B83" s="65" t="s">
        <v>412</v>
      </c>
      <c r="C83" s="136" t="s">
        <v>421</v>
      </c>
      <c r="D83" s="132">
        <v>0</v>
      </c>
      <c r="E83" s="133">
        <v>0</v>
      </c>
      <c r="F83" s="134">
        <v>0</v>
      </c>
      <c r="G83" s="34" t="e">
        <f t="shared" si="2"/>
        <v>#DIV/0!</v>
      </c>
      <c r="H83" s="34" t="e">
        <f t="shared" si="3"/>
        <v>#DIV/0!</v>
      </c>
      <c r="I83" s="23"/>
    </row>
    <row r="84" spans="1:9" s="1" customFormat="1" ht="123" customHeight="1" hidden="1">
      <c r="A84" s="171"/>
      <c r="B84" s="65" t="s">
        <v>413</v>
      </c>
      <c r="C84" s="136" t="s">
        <v>422</v>
      </c>
      <c r="D84" s="132">
        <v>0</v>
      </c>
      <c r="E84" s="133">
        <v>0</v>
      </c>
      <c r="F84" s="134">
        <v>0</v>
      </c>
      <c r="G84" s="34" t="e">
        <f t="shared" si="2"/>
        <v>#DIV/0!</v>
      </c>
      <c r="H84" s="34" t="e">
        <f t="shared" si="3"/>
        <v>#DIV/0!</v>
      </c>
      <c r="I84" s="23"/>
    </row>
    <row r="85" spans="1:9" s="1" customFormat="1" ht="18.75" hidden="1">
      <c r="A85" s="81" t="s">
        <v>107</v>
      </c>
      <c r="B85" s="170" t="s">
        <v>105</v>
      </c>
      <c r="C85" s="136" t="s">
        <v>447</v>
      </c>
      <c r="D85" s="61">
        <f>D87</f>
        <v>0</v>
      </c>
      <c r="E85" s="61">
        <f>E87</f>
        <v>0</v>
      </c>
      <c r="F85" s="61">
        <f>F87</f>
        <v>0</v>
      </c>
      <c r="G85" s="34" t="e">
        <f t="shared" si="2"/>
        <v>#DIV/0!</v>
      </c>
      <c r="H85" s="34" t="e">
        <f t="shared" si="3"/>
        <v>#DIV/0!</v>
      </c>
      <c r="I85" s="23"/>
    </row>
    <row r="86" spans="1:9" s="1" customFormat="1" ht="31.5" hidden="1">
      <c r="A86" s="169" t="s">
        <v>101</v>
      </c>
      <c r="B86" s="168" t="s">
        <v>108</v>
      </c>
      <c r="C86" s="136" t="s">
        <v>448</v>
      </c>
      <c r="D86" s="62">
        <f>D87</f>
        <v>0</v>
      </c>
      <c r="E86" s="62">
        <f>E87</f>
        <v>0</v>
      </c>
      <c r="F86" s="62">
        <f>F87</f>
        <v>0</v>
      </c>
      <c r="G86" s="34" t="e">
        <f t="shared" si="2"/>
        <v>#DIV/0!</v>
      </c>
      <c r="H86" s="34" t="e">
        <f t="shared" si="3"/>
        <v>#DIV/0!</v>
      </c>
      <c r="I86" s="23"/>
    </row>
    <row r="87" spans="1:9" s="8" customFormat="1" ht="36" customHeight="1" hidden="1">
      <c r="A87" s="64"/>
      <c r="B87" s="65" t="s">
        <v>169</v>
      </c>
      <c r="C87" s="136" t="s">
        <v>449</v>
      </c>
      <c r="D87" s="66">
        <v>0</v>
      </c>
      <c r="E87" s="66">
        <v>0</v>
      </c>
      <c r="F87" s="66">
        <v>0</v>
      </c>
      <c r="G87" s="34" t="e">
        <f t="shared" si="2"/>
        <v>#DIV/0!</v>
      </c>
      <c r="H87" s="34" t="e">
        <f t="shared" si="3"/>
        <v>#DIV/0!</v>
      </c>
      <c r="I87" s="27"/>
    </row>
    <row r="88" spans="1:9" s="1" customFormat="1" ht="18.75" hidden="1">
      <c r="A88" s="63" t="s">
        <v>37</v>
      </c>
      <c r="B88" s="172" t="s">
        <v>38</v>
      </c>
      <c r="C88" s="136" t="s">
        <v>450</v>
      </c>
      <c r="D88" s="61">
        <f aca="true" t="shared" si="5" ref="D88:F89">D89</f>
        <v>0</v>
      </c>
      <c r="E88" s="61">
        <f t="shared" si="5"/>
        <v>0</v>
      </c>
      <c r="F88" s="61">
        <f t="shared" si="5"/>
        <v>0</v>
      </c>
      <c r="G88" s="34" t="e">
        <f t="shared" si="2"/>
        <v>#DIV/0!</v>
      </c>
      <c r="H88" s="34" t="e">
        <f t="shared" si="3"/>
        <v>#DIV/0!</v>
      </c>
      <c r="I88" s="23"/>
    </row>
    <row r="89" spans="1:9" s="1" customFormat="1" ht="18.75" hidden="1">
      <c r="A89" s="171" t="s">
        <v>41</v>
      </c>
      <c r="B89" s="168" t="s">
        <v>42</v>
      </c>
      <c r="C89" s="136" t="s">
        <v>451</v>
      </c>
      <c r="D89" s="62">
        <f t="shared" si="5"/>
        <v>0</v>
      </c>
      <c r="E89" s="62">
        <f t="shared" si="5"/>
        <v>0</v>
      </c>
      <c r="F89" s="62">
        <f t="shared" si="5"/>
        <v>0</v>
      </c>
      <c r="G89" s="34" t="e">
        <f t="shared" si="2"/>
        <v>#DIV/0!</v>
      </c>
      <c r="H89" s="34" t="e">
        <f t="shared" si="3"/>
        <v>#DIV/0!</v>
      </c>
      <c r="I89" s="23"/>
    </row>
    <row r="90" spans="1:9" s="8" customFormat="1" ht="40.5" customHeight="1" hidden="1">
      <c r="A90" s="64"/>
      <c r="B90" s="65" t="s">
        <v>167</v>
      </c>
      <c r="C90" s="136" t="s">
        <v>452</v>
      </c>
      <c r="D90" s="66">
        <v>0</v>
      </c>
      <c r="E90" s="66">
        <v>0</v>
      </c>
      <c r="F90" s="66">
        <v>0</v>
      </c>
      <c r="G90" s="34" t="e">
        <f t="shared" si="2"/>
        <v>#DIV/0!</v>
      </c>
      <c r="H90" s="34" t="e">
        <f t="shared" si="3"/>
        <v>#DIV/0!</v>
      </c>
      <c r="I90" s="27"/>
    </row>
    <row r="91" spans="1:9" s="8" customFormat="1" ht="117" customHeight="1" hidden="1">
      <c r="A91" s="64"/>
      <c r="B91" s="65" t="s">
        <v>414</v>
      </c>
      <c r="C91" s="136" t="s">
        <v>453</v>
      </c>
      <c r="D91" s="66">
        <v>0</v>
      </c>
      <c r="E91" s="66">
        <v>0</v>
      </c>
      <c r="F91" s="66">
        <v>0</v>
      </c>
      <c r="G91" s="34" t="e">
        <f t="shared" si="2"/>
        <v>#DIV/0!</v>
      </c>
      <c r="H91" s="34" t="e">
        <f t="shared" si="3"/>
        <v>#DIV/0!</v>
      </c>
      <c r="I91" s="27"/>
    </row>
    <row r="92" spans="1:9" s="8" customFormat="1" ht="42" customHeight="1">
      <c r="A92" s="63" t="s">
        <v>37</v>
      </c>
      <c r="B92" s="172" t="s">
        <v>38</v>
      </c>
      <c r="C92" s="136"/>
      <c r="D92" s="66">
        <f>D93+D94</f>
        <v>3</v>
      </c>
      <c r="E92" s="66">
        <f>E93+E94</f>
        <v>0.5</v>
      </c>
      <c r="F92" s="66">
        <f>F93+F94</f>
        <v>0</v>
      </c>
      <c r="G92" s="34">
        <f t="shared" si="2"/>
        <v>0</v>
      </c>
      <c r="H92" s="34">
        <f t="shared" si="3"/>
        <v>0</v>
      </c>
      <c r="I92" s="27"/>
    </row>
    <row r="93" spans="1:9" s="8" customFormat="1" ht="52.5" customHeight="1" hidden="1">
      <c r="A93" s="64" t="s">
        <v>466</v>
      </c>
      <c r="B93" s="65" t="s">
        <v>467</v>
      </c>
      <c r="C93" s="137"/>
      <c r="D93" s="66">
        <v>0</v>
      </c>
      <c r="E93" s="66">
        <v>0</v>
      </c>
      <c r="F93" s="66">
        <v>0</v>
      </c>
      <c r="G93" s="34" t="e">
        <f t="shared" si="2"/>
        <v>#DIV/0!</v>
      </c>
      <c r="H93" s="34" t="e">
        <f t="shared" si="3"/>
        <v>#DIV/0!</v>
      </c>
      <c r="I93" s="27"/>
    </row>
    <row r="94" spans="1:9" s="8" customFormat="1" ht="52.5" customHeight="1">
      <c r="A94" s="64" t="s">
        <v>41</v>
      </c>
      <c r="B94" s="65" t="s">
        <v>598</v>
      </c>
      <c r="C94" s="166" t="s">
        <v>604</v>
      </c>
      <c r="D94" s="66">
        <v>3</v>
      </c>
      <c r="E94" s="66">
        <v>0.5</v>
      </c>
      <c r="F94" s="66">
        <v>0</v>
      </c>
      <c r="G94" s="34">
        <f t="shared" si="2"/>
        <v>0</v>
      </c>
      <c r="H94" s="34">
        <f t="shared" si="3"/>
        <v>0</v>
      </c>
      <c r="I94" s="27"/>
    </row>
    <row r="95" spans="1:9" s="1" customFormat="1" ht="18.75">
      <c r="A95" s="63">
        <v>1000</v>
      </c>
      <c r="B95" s="172" t="s">
        <v>49</v>
      </c>
      <c r="C95" s="102"/>
      <c r="D95" s="61">
        <f>D96</f>
        <v>36</v>
      </c>
      <c r="E95" s="61">
        <f>E96</f>
        <v>9</v>
      </c>
      <c r="F95" s="61">
        <f>F96</f>
        <v>0</v>
      </c>
      <c r="G95" s="34">
        <f t="shared" si="2"/>
        <v>0</v>
      </c>
      <c r="H95" s="34">
        <f t="shared" si="3"/>
        <v>0</v>
      </c>
      <c r="I95" s="23"/>
    </row>
    <row r="96" spans="1:9" s="1" customFormat="1" ht="18.75">
      <c r="A96" s="171">
        <v>1001</v>
      </c>
      <c r="B96" s="168" t="s">
        <v>145</v>
      </c>
      <c r="C96" s="101" t="s">
        <v>50</v>
      </c>
      <c r="D96" s="62">
        <v>36</v>
      </c>
      <c r="E96" s="62">
        <v>9</v>
      </c>
      <c r="F96" s="62">
        <v>0</v>
      </c>
      <c r="G96" s="34">
        <f t="shared" si="2"/>
        <v>0</v>
      </c>
      <c r="H96" s="34">
        <f t="shared" si="3"/>
        <v>0</v>
      </c>
      <c r="I96" s="23"/>
    </row>
    <row r="97" spans="1:9" s="1" customFormat="1" ht="31.5">
      <c r="A97" s="63"/>
      <c r="B97" s="172" t="s">
        <v>84</v>
      </c>
      <c r="C97" s="102"/>
      <c r="D97" s="62">
        <f>D98</f>
        <v>322.4</v>
      </c>
      <c r="E97" s="62">
        <f>E98</f>
        <v>24.2</v>
      </c>
      <c r="F97" s="62">
        <f>F98</f>
        <v>0</v>
      </c>
      <c r="G97" s="34">
        <f t="shared" si="2"/>
        <v>0</v>
      </c>
      <c r="H97" s="34">
        <f t="shared" si="3"/>
        <v>0</v>
      </c>
      <c r="I97" s="23"/>
    </row>
    <row r="98" spans="1:9" s="8" customFormat="1" ht="38.25" customHeight="1">
      <c r="A98" s="64"/>
      <c r="B98" s="65" t="s">
        <v>85</v>
      </c>
      <c r="C98" s="105"/>
      <c r="D98" s="66">
        <v>322.4</v>
      </c>
      <c r="E98" s="66">
        <v>24.2</v>
      </c>
      <c r="F98" s="66">
        <v>0</v>
      </c>
      <c r="G98" s="34">
        <f t="shared" si="2"/>
        <v>0</v>
      </c>
      <c r="H98" s="34">
        <f t="shared" si="3"/>
        <v>0</v>
      </c>
      <c r="I98" s="27"/>
    </row>
    <row r="99" spans="1:9" s="7" customFormat="1" ht="18.75">
      <c r="A99" s="63"/>
      <c r="B99" s="172" t="s">
        <v>55</v>
      </c>
      <c r="C99" s="63"/>
      <c r="D99" s="61">
        <f>D36+D46+D48+D56+D61+D92+D95+D97</f>
        <v>3886</v>
      </c>
      <c r="E99" s="61">
        <f>E36+E46+E48+E56+E61+E92+E95+E97</f>
        <v>814.5</v>
      </c>
      <c r="F99" s="61">
        <f>F36+F46+F48+F56+F61+F92+F95+F97</f>
        <v>132.3</v>
      </c>
      <c r="G99" s="34">
        <f t="shared" si="2"/>
        <v>0.0340452907874421</v>
      </c>
      <c r="H99" s="34">
        <f t="shared" si="3"/>
        <v>0.16243093922651936</v>
      </c>
      <c r="I99" s="28"/>
    </row>
    <row r="100" spans="1:9" s="1" customFormat="1" ht="18.75">
      <c r="A100" s="175"/>
      <c r="B100" s="168" t="s">
        <v>70</v>
      </c>
      <c r="C100" s="101"/>
      <c r="D100" s="83">
        <f>D97</f>
        <v>322.4</v>
      </c>
      <c r="E100" s="83">
        <f>E97</f>
        <v>24.2</v>
      </c>
      <c r="F100" s="83">
        <f>F97</f>
        <v>0</v>
      </c>
      <c r="G100" s="34">
        <f t="shared" si="2"/>
        <v>0</v>
      </c>
      <c r="H100" s="34">
        <f t="shared" si="3"/>
        <v>0</v>
      </c>
      <c r="I100" s="23"/>
    </row>
    <row r="101" spans="1:9" s="1" customFormat="1" ht="18">
      <c r="A101" s="85"/>
      <c r="B101" s="84"/>
      <c r="C101" s="112"/>
      <c r="D101" s="37"/>
      <c r="E101" s="37"/>
      <c r="F101" s="37"/>
      <c r="G101" s="37"/>
      <c r="H101" s="37"/>
      <c r="I101" s="23"/>
    </row>
    <row r="102" spans="1:9" s="1" customFormat="1" ht="18">
      <c r="A102" s="85"/>
      <c r="B102" s="84"/>
      <c r="C102" s="112"/>
      <c r="D102" s="37"/>
      <c r="E102" s="37"/>
      <c r="F102" s="37"/>
      <c r="G102" s="37"/>
      <c r="H102" s="37"/>
      <c r="I102" s="23"/>
    </row>
    <row r="103" spans="1:9" s="1" customFormat="1" ht="18">
      <c r="A103" s="85"/>
      <c r="B103" s="86" t="s">
        <v>261</v>
      </c>
      <c r="C103" s="42"/>
      <c r="D103" s="37"/>
      <c r="E103" s="37"/>
      <c r="F103" s="37">
        <v>695.9</v>
      </c>
      <c r="G103" s="37"/>
      <c r="H103" s="37"/>
      <c r="I103" s="23"/>
    </row>
    <row r="104" spans="1:9" s="1" customFormat="1" ht="18">
      <c r="A104" s="85"/>
      <c r="B104" s="86"/>
      <c r="C104" s="42"/>
      <c r="D104" s="37"/>
      <c r="E104" s="37"/>
      <c r="F104" s="37"/>
      <c r="G104" s="37"/>
      <c r="H104" s="37"/>
      <c r="I104" s="23"/>
    </row>
    <row r="105" spans="1:9" s="1" customFormat="1" ht="18" hidden="1">
      <c r="A105" s="85"/>
      <c r="B105" s="86" t="s">
        <v>71</v>
      </c>
      <c r="C105" s="42"/>
      <c r="D105" s="37"/>
      <c r="E105" s="37"/>
      <c r="F105" s="37"/>
      <c r="G105" s="37"/>
      <c r="H105" s="37"/>
      <c r="I105" s="23"/>
    </row>
    <row r="106" spans="1:9" s="1" customFormat="1" ht="18" hidden="1">
      <c r="A106" s="85"/>
      <c r="B106" s="86" t="s">
        <v>72</v>
      </c>
      <c r="C106" s="42"/>
      <c r="D106" s="37"/>
      <c r="E106" s="37"/>
      <c r="F106" s="37"/>
      <c r="G106" s="37"/>
      <c r="H106" s="37"/>
      <c r="I106" s="23"/>
    </row>
    <row r="107" spans="1:9" s="1" customFormat="1" ht="18" hidden="1">
      <c r="A107" s="85"/>
      <c r="B107" s="86"/>
      <c r="C107" s="42"/>
      <c r="D107" s="37"/>
      <c r="E107" s="37"/>
      <c r="F107" s="37"/>
      <c r="G107" s="37"/>
      <c r="H107" s="37"/>
      <c r="I107" s="23"/>
    </row>
    <row r="108" spans="1:9" s="1" customFormat="1" ht="18" hidden="1">
      <c r="A108" s="85"/>
      <c r="B108" s="86" t="s">
        <v>73</v>
      </c>
      <c r="C108" s="42"/>
      <c r="D108" s="37"/>
      <c r="E108" s="37"/>
      <c r="F108" s="37"/>
      <c r="G108" s="37"/>
      <c r="H108" s="37"/>
      <c r="I108" s="23"/>
    </row>
    <row r="109" spans="1:9" s="1" customFormat="1" ht="18" hidden="1">
      <c r="A109" s="85"/>
      <c r="B109" s="86" t="s">
        <v>74</v>
      </c>
      <c r="C109" s="42"/>
      <c r="D109" s="37"/>
      <c r="E109" s="37"/>
      <c r="F109" s="37"/>
      <c r="G109" s="37"/>
      <c r="H109" s="37"/>
      <c r="I109" s="23"/>
    </row>
    <row r="110" spans="1:9" s="1" customFormat="1" ht="18" hidden="1">
      <c r="A110" s="85"/>
      <c r="B110" s="86"/>
      <c r="C110" s="42"/>
      <c r="D110" s="37"/>
      <c r="E110" s="37"/>
      <c r="F110" s="37"/>
      <c r="G110" s="37"/>
      <c r="H110" s="37"/>
      <c r="I110" s="23"/>
    </row>
    <row r="111" spans="1:9" s="1" customFormat="1" ht="18" hidden="1">
      <c r="A111" s="85"/>
      <c r="B111" s="86" t="s">
        <v>75</v>
      </c>
      <c r="C111" s="42"/>
      <c r="D111" s="37"/>
      <c r="E111" s="37"/>
      <c r="F111" s="37"/>
      <c r="G111" s="37"/>
      <c r="H111" s="37"/>
      <c r="I111" s="23"/>
    </row>
    <row r="112" spans="1:9" s="1" customFormat="1" ht="18" hidden="1">
      <c r="A112" s="85"/>
      <c r="B112" s="86" t="s">
        <v>76</v>
      </c>
      <c r="C112" s="42"/>
      <c r="D112" s="37"/>
      <c r="E112" s="37"/>
      <c r="F112" s="37"/>
      <c r="G112" s="37"/>
      <c r="H112" s="37"/>
      <c r="I112" s="23"/>
    </row>
    <row r="113" spans="1:9" s="1" customFormat="1" ht="18" hidden="1">
      <c r="A113" s="85"/>
      <c r="B113" s="86"/>
      <c r="C113" s="42"/>
      <c r="D113" s="37"/>
      <c r="E113" s="37"/>
      <c r="F113" s="37"/>
      <c r="G113" s="37"/>
      <c r="H113" s="37"/>
      <c r="I113" s="23"/>
    </row>
    <row r="114" spans="1:9" s="1" customFormat="1" ht="18" hidden="1">
      <c r="A114" s="85"/>
      <c r="B114" s="86" t="s">
        <v>77</v>
      </c>
      <c r="C114" s="42"/>
      <c r="D114" s="37"/>
      <c r="E114" s="37"/>
      <c r="F114" s="37"/>
      <c r="G114" s="37"/>
      <c r="H114" s="37"/>
      <c r="I114" s="23"/>
    </row>
    <row r="115" spans="1:9" s="1" customFormat="1" ht="18" hidden="1">
      <c r="A115" s="85"/>
      <c r="B115" s="86" t="s">
        <v>78</v>
      </c>
      <c r="C115" s="42"/>
      <c r="D115" s="37"/>
      <c r="E115" s="37"/>
      <c r="F115" s="37"/>
      <c r="G115" s="37"/>
      <c r="H115" s="37"/>
      <c r="I115" s="23"/>
    </row>
    <row r="116" spans="1:9" s="1" customFormat="1" ht="18" hidden="1">
      <c r="A116" s="85"/>
      <c r="B116" s="84"/>
      <c r="C116" s="112"/>
      <c r="D116" s="37"/>
      <c r="E116" s="37"/>
      <c r="F116" s="37"/>
      <c r="G116" s="37"/>
      <c r="H116" s="37"/>
      <c r="I116" s="23"/>
    </row>
    <row r="117" spans="1:9" s="1" customFormat="1" ht="18">
      <c r="A117" s="85"/>
      <c r="B117" s="84"/>
      <c r="C117" s="112"/>
      <c r="D117" s="37"/>
      <c r="E117" s="37"/>
      <c r="F117" s="37"/>
      <c r="G117" s="37"/>
      <c r="H117" s="37"/>
      <c r="I117" s="23"/>
    </row>
    <row r="118" spans="1:9" s="1" customFormat="1" ht="18">
      <c r="A118" s="85"/>
      <c r="B118" s="86" t="s">
        <v>79</v>
      </c>
      <c r="C118" s="42"/>
      <c r="D118" s="37"/>
      <c r="E118" s="37"/>
      <c r="F118" s="43">
        <f>F103+F31-F99</f>
        <v>994.5</v>
      </c>
      <c r="G118" s="37"/>
      <c r="H118" s="43"/>
      <c r="I118" s="23"/>
    </row>
    <row r="119" spans="1:9" s="1" customFormat="1" ht="18">
      <c r="A119" s="85"/>
      <c r="B119" s="84"/>
      <c r="C119" s="112"/>
      <c r="D119" s="37"/>
      <c r="E119" s="37"/>
      <c r="F119" s="37"/>
      <c r="G119" s="37"/>
      <c r="H119" s="37"/>
      <c r="I119" s="23"/>
    </row>
    <row r="120" spans="1:9" s="1" customFormat="1" ht="18">
      <c r="A120" s="85"/>
      <c r="B120" s="84"/>
      <c r="C120" s="112"/>
      <c r="D120" s="37"/>
      <c r="E120" s="37"/>
      <c r="F120" s="37"/>
      <c r="G120" s="37"/>
      <c r="H120" s="37"/>
      <c r="I120" s="23"/>
    </row>
    <row r="121" spans="1:9" s="1" customFormat="1" ht="18">
      <c r="A121" s="85"/>
      <c r="B121" s="86" t="s">
        <v>80</v>
      </c>
      <c r="C121" s="42"/>
      <c r="D121" s="37"/>
      <c r="E121" s="37"/>
      <c r="F121" s="37"/>
      <c r="G121" s="37"/>
      <c r="H121" s="37"/>
      <c r="I121" s="23"/>
    </row>
    <row r="122" spans="1:9" s="1" customFormat="1" ht="18">
      <c r="A122" s="85"/>
      <c r="B122" s="86" t="s">
        <v>81</v>
      </c>
      <c r="C122" s="42"/>
      <c r="D122" s="37"/>
      <c r="E122" s="37"/>
      <c r="F122" s="37"/>
      <c r="G122" s="37"/>
      <c r="H122" s="37"/>
      <c r="I122" s="23"/>
    </row>
    <row r="123" spans="1:9" s="1" customFormat="1" ht="18">
      <c r="A123" s="85"/>
      <c r="B123" s="86" t="s">
        <v>82</v>
      </c>
      <c r="C123" s="42"/>
      <c r="D123" s="37"/>
      <c r="E123" s="37"/>
      <c r="F123" s="37"/>
      <c r="G123" s="37"/>
      <c r="H123" s="37"/>
      <c r="I123" s="23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33:H33"/>
    <mergeCell ref="G34:G35"/>
    <mergeCell ref="E34:E35"/>
    <mergeCell ref="F34:F35"/>
    <mergeCell ref="A34:A35"/>
    <mergeCell ref="B34:B35"/>
    <mergeCell ref="D34:D35"/>
    <mergeCell ref="H34:H35"/>
    <mergeCell ref="C34:C35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26"/>
  <sheetViews>
    <sheetView zoomScalePageLayoutView="0" workbookViewId="0" topLeftCell="A93">
      <selection activeCell="H120" sqref="H120"/>
    </sheetView>
  </sheetViews>
  <sheetFormatPr defaultColWidth="9.140625" defaultRowHeight="12.75"/>
  <cols>
    <col min="1" max="1" width="7.28125" style="84" customWidth="1"/>
    <col min="2" max="2" width="37.8515625" style="84" customWidth="1"/>
    <col min="3" max="3" width="11.57421875" style="112" hidden="1" customWidth="1"/>
    <col min="4" max="4" width="12.57421875" style="154" customWidth="1"/>
    <col min="5" max="5" width="13.140625" style="154" customWidth="1"/>
    <col min="6" max="6" width="13.421875" style="154" customWidth="1"/>
    <col min="7" max="7" width="13.140625" style="154" customWidth="1"/>
    <col min="8" max="8" width="12.57421875" style="37" customWidth="1"/>
    <col min="9" max="9" width="9.140625" style="23" customWidth="1"/>
    <col min="10" max="16384" width="9.140625" style="1" customWidth="1"/>
  </cols>
  <sheetData>
    <row r="1" spans="1:9" s="4" customFormat="1" ht="60" customHeight="1">
      <c r="A1" s="198" t="s">
        <v>536</v>
      </c>
      <c r="B1" s="198"/>
      <c r="C1" s="198"/>
      <c r="D1" s="198"/>
      <c r="E1" s="198"/>
      <c r="F1" s="198"/>
      <c r="G1" s="198"/>
      <c r="H1" s="198"/>
      <c r="I1" s="30"/>
    </row>
    <row r="2" spans="1:8" ht="12.75" customHeight="1">
      <c r="A2" s="167"/>
      <c r="B2" s="199" t="s">
        <v>2</v>
      </c>
      <c r="C2" s="227"/>
      <c r="D2" s="199" t="s">
        <v>3</v>
      </c>
      <c r="E2" s="201" t="s">
        <v>538</v>
      </c>
      <c r="F2" s="199" t="s">
        <v>4</v>
      </c>
      <c r="G2" s="201" t="s">
        <v>253</v>
      </c>
      <c r="H2" s="201" t="s">
        <v>539</v>
      </c>
    </row>
    <row r="3" spans="1:8" ht="28.5" customHeight="1">
      <c r="A3" s="167"/>
      <c r="B3" s="199"/>
      <c r="C3" s="228"/>
      <c r="D3" s="199"/>
      <c r="E3" s="202"/>
      <c r="F3" s="199"/>
      <c r="G3" s="202"/>
      <c r="H3" s="202"/>
    </row>
    <row r="4" spans="1:8" ht="18.75">
      <c r="A4" s="167"/>
      <c r="B4" s="172" t="s">
        <v>69</v>
      </c>
      <c r="C4" s="100"/>
      <c r="D4" s="140">
        <f>D5+D6+D7+D8+D9+D10+D11+D12+D13+D14+D15+D16+D17+D18+D19</f>
        <v>5465</v>
      </c>
      <c r="E4" s="140">
        <f>E5+E6+E7+E8+E9+E10+E11+E12+E13+E14+E15+E16+E17+E18+E19</f>
        <v>1114</v>
      </c>
      <c r="F4" s="140">
        <f>F5+F6+F7+F8+F9+F10+F11+F12+F13+F14+F15+F16+F17+F18+F19+F21+F20</f>
        <v>186.3</v>
      </c>
      <c r="G4" s="141">
        <f>F4/D4</f>
        <v>0.034089661482159195</v>
      </c>
      <c r="H4" s="34">
        <f>F4/E4</f>
        <v>0.16723518850987434</v>
      </c>
    </row>
    <row r="5" spans="1:8" ht="18.75">
      <c r="A5" s="167"/>
      <c r="B5" s="168" t="s">
        <v>297</v>
      </c>
      <c r="C5" s="101"/>
      <c r="D5" s="142">
        <v>117.4</v>
      </c>
      <c r="E5" s="142">
        <v>20</v>
      </c>
      <c r="F5" s="142">
        <v>3.9</v>
      </c>
      <c r="G5" s="141">
        <f aca="true" t="shared" si="0" ref="G5:G27">F5/D5</f>
        <v>0.03321976149914821</v>
      </c>
      <c r="H5" s="34">
        <f aca="true" t="shared" si="1" ref="H5:H27">F5/E5</f>
        <v>0.195</v>
      </c>
    </row>
    <row r="6" spans="1:8" ht="18.75" hidden="1">
      <c r="A6" s="167"/>
      <c r="B6" s="168" t="s">
        <v>176</v>
      </c>
      <c r="C6" s="101"/>
      <c r="D6" s="142">
        <v>0</v>
      </c>
      <c r="E6" s="142">
        <v>0</v>
      </c>
      <c r="F6" s="142">
        <v>0</v>
      </c>
      <c r="G6" s="141" t="e">
        <f t="shared" si="0"/>
        <v>#DIV/0!</v>
      </c>
      <c r="H6" s="34" t="e">
        <f t="shared" si="1"/>
        <v>#DIV/0!</v>
      </c>
    </row>
    <row r="7" spans="1:8" ht="18.75">
      <c r="A7" s="167"/>
      <c r="B7" s="168" t="s">
        <v>6</v>
      </c>
      <c r="C7" s="101"/>
      <c r="D7" s="142">
        <v>2168.8</v>
      </c>
      <c r="E7" s="142">
        <v>1000</v>
      </c>
      <c r="F7" s="142">
        <v>140.9</v>
      </c>
      <c r="G7" s="141">
        <f t="shared" si="0"/>
        <v>0.0649668019181114</v>
      </c>
      <c r="H7" s="34">
        <f t="shared" si="1"/>
        <v>0.1409</v>
      </c>
    </row>
    <row r="8" spans="1:8" ht="18.75">
      <c r="A8" s="167"/>
      <c r="B8" s="168" t="s">
        <v>308</v>
      </c>
      <c r="C8" s="101"/>
      <c r="D8" s="142">
        <v>193.8</v>
      </c>
      <c r="E8" s="142">
        <v>10</v>
      </c>
      <c r="F8" s="142">
        <v>8.7</v>
      </c>
      <c r="G8" s="141">
        <f t="shared" si="0"/>
        <v>0.044891640866873056</v>
      </c>
      <c r="H8" s="34">
        <f t="shared" si="1"/>
        <v>0.8699999999999999</v>
      </c>
    </row>
    <row r="9" spans="1:8" ht="18.75">
      <c r="A9" s="167"/>
      <c r="B9" s="168" t="s">
        <v>8</v>
      </c>
      <c r="C9" s="101"/>
      <c r="D9" s="142">
        <v>2965</v>
      </c>
      <c r="E9" s="142">
        <v>80</v>
      </c>
      <c r="F9" s="142">
        <v>31.5</v>
      </c>
      <c r="G9" s="141">
        <f t="shared" si="0"/>
        <v>0.010623946037099494</v>
      </c>
      <c r="H9" s="34">
        <f t="shared" si="1"/>
        <v>0.39375</v>
      </c>
    </row>
    <row r="10" spans="1:8" ht="18.75">
      <c r="A10" s="167"/>
      <c r="B10" s="168" t="s">
        <v>300</v>
      </c>
      <c r="C10" s="101"/>
      <c r="D10" s="142">
        <v>15</v>
      </c>
      <c r="E10" s="142">
        <v>3</v>
      </c>
      <c r="F10" s="142">
        <v>1.3</v>
      </c>
      <c r="G10" s="141">
        <f t="shared" si="0"/>
        <v>0.08666666666666667</v>
      </c>
      <c r="H10" s="34">
        <f t="shared" si="1"/>
        <v>0.43333333333333335</v>
      </c>
    </row>
    <row r="11" spans="1:8" ht="31.5" hidden="1">
      <c r="A11" s="167"/>
      <c r="B11" s="168" t="s">
        <v>9</v>
      </c>
      <c r="C11" s="101"/>
      <c r="D11" s="142">
        <v>0</v>
      </c>
      <c r="E11" s="142">
        <v>0</v>
      </c>
      <c r="F11" s="142">
        <v>0</v>
      </c>
      <c r="G11" s="141" t="e">
        <f t="shared" si="0"/>
        <v>#DIV/0!</v>
      </c>
      <c r="H11" s="34" t="e">
        <f t="shared" si="1"/>
        <v>#DIV/0!</v>
      </c>
    </row>
    <row r="12" spans="1:8" ht="18.75" hidden="1">
      <c r="A12" s="167"/>
      <c r="B12" s="168" t="s">
        <v>10</v>
      </c>
      <c r="C12" s="101"/>
      <c r="D12" s="142">
        <v>0</v>
      </c>
      <c r="E12" s="142">
        <v>0</v>
      </c>
      <c r="F12" s="142">
        <v>0</v>
      </c>
      <c r="G12" s="141" t="e">
        <f t="shared" si="0"/>
        <v>#DIV/0!</v>
      </c>
      <c r="H12" s="34" t="e">
        <f t="shared" si="1"/>
        <v>#DIV/0!</v>
      </c>
    </row>
    <row r="13" spans="1:8" ht="37.5" customHeight="1">
      <c r="A13" s="167"/>
      <c r="B13" s="168" t="s">
        <v>294</v>
      </c>
      <c r="C13" s="101"/>
      <c r="D13" s="142">
        <v>5</v>
      </c>
      <c r="E13" s="142">
        <v>1</v>
      </c>
      <c r="F13" s="142">
        <v>0</v>
      </c>
      <c r="G13" s="141">
        <f t="shared" si="0"/>
        <v>0</v>
      </c>
      <c r="H13" s="34">
        <f t="shared" si="1"/>
        <v>0</v>
      </c>
    </row>
    <row r="14" spans="1:8" ht="18.75" hidden="1">
      <c r="A14" s="167"/>
      <c r="B14" s="168" t="s">
        <v>13</v>
      </c>
      <c r="C14" s="101"/>
      <c r="D14" s="142">
        <v>0</v>
      </c>
      <c r="E14" s="142">
        <v>0</v>
      </c>
      <c r="F14" s="142">
        <v>0</v>
      </c>
      <c r="G14" s="141" t="e">
        <f t="shared" si="0"/>
        <v>#DIV/0!</v>
      </c>
      <c r="H14" s="34" t="e">
        <f t="shared" si="1"/>
        <v>#DIV/0!</v>
      </c>
    </row>
    <row r="15" spans="1:8" ht="18.75" hidden="1">
      <c r="A15" s="167"/>
      <c r="B15" s="168" t="s">
        <v>14</v>
      </c>
      <c r="C15" s="101"/>
      <c r="D15" s="142">
        <v>0</v>
      </c>
      <c r="E15" s="142">
        <v>0</v>
      </c>
      <c r="F15" s="142">
        <v>0</v>
      </c>
      <c r="G15" s="141" t="e">
        <f t="shared" si="0"/>
        <v>#DIV/0!</v>
      </c>
      <c r="H15" s="34" t="e">
        <f t="shared" si="1"/>
        <v>#DIV/0!</v>
      </c>
    </row>
    <row r="16" spans="1:8" ht="31.5" hidden="1">
      <c r="A16" s="167"/>
      <c r="B16" s="168" t="s">
        <v>15</v>
      </c>
      <c r="C16" s="101"/>
      <c r="D16" s="142">
        <v>0</v>
      </c>
      <c r="E16" s="142">
        <v>0</v>
      </c>
      <c r="F16" s="142">
        <v>0</v>
      </c>
      <c r="G16" s="141" t="e">
        <f t="shared" si="0"/>
        <v>#DIV/0!</v>
      </c>
      <c r="H16" s="34" t="e">
        <f t="shared" si="1"/>
        <v>#DIV/0!</v>
      </c>
    </row>
    <row r="17" spans="1:8" ht="31.5" hidden="1">
      <c r="A17" s="167"/>
      <c r="B17" s="168" t="s">
        <v>185</v>
      </c>
      <c r="C17" s="101"/>
      <c r="D17" s="142">
        <v>0</v>
      </c>
      <c r="E17" s="142">
        <v>0</v>
      </c>
      <c r="F17" s="142">
        <v>0</v>
      </c>
      <c r="G17" s="141" t="e">
        <f t="shared" si="0"/>
        <v>#DIV/0!</v>
      </c>
      <c r="H17" s="34" t="e">
        <f t="shared" si="1"/>
        <v>#DIV/0!</v>
      </c>
    </row>
    <row r="18" spans="1:8" ht="18.75" hidden="1">
      <c r="A18" s="167"/>
      <c r="B18" s="168" t="s">
        <v>99</v>
      </c>
      <c r="C18" s="101"/>
      <c r="D18" s="142">
        <v>0</v>
      </c>
      <c r="E18" s="142">
        <v>0</v>
      </c>
      <c r="F18" s="142">
        <v>0</v>
      </c>
      <c r="G18" s="141" t="e">
        <f t="shared" si="0"/>
        <v>#DIV/0!</v>
      </c>
      <c r="H18" s="34" t="e">
        <f t="shared" si="1"/>
        <v>#DIV/0!</v>
      </c>
    </row>
    <row r="19" spans="1:8" ht="18.75" hidden="1">
      <c r="A19" s="167"/>
      <c r="B19" s="168" t="s">
        <v>18</v>
      </c>
      <c r="C19" s="101"/>
      <c r="D19" s="142">
        <v>0</v>
      </c>
      <c r="E19" s="142">
        <v>0</v>
      </c>
      <c r="F19" s="142">
        <v>0</v>
      </c>
      <c r="G19" s="141" t="e">
        <f t="shared" si="0"/>
        <v>#DIV/0!</v>
      </c>
      <c r="H19" s="34" t="e">
        <f t="shared" si="1"/>
        <v>#DIV/0!</v>
      </c>
    </row>
    <row r="20" spans="1:8" ht="33.75" customHeight="1" hidden="1">
      <c r="A20" s="167"/>
      <c r="B20" s="168" t="s">
        <v>296</v>
      </c>
      <c r="C20" s="101"/>
      <c r="D20" s="142">
        <v>0</v>
      </c>
      <c r="E20" s="142">
        <v>0</v>
      </c>
      <c r="F20" s="142">
        <v>0</v>
      </c>
      <c r="G20" s="141" t="e">
        <f t="shared" si="0"/>
        <v>#DIV/0!</v>
      </c>
      <c r="H20" s="34" t="e">
        <f t="shared" si="1"/>
        <v>#DIV/0!</v>
      </c>
    </row>
    <row r="21" spans="1:8" ht="18.75" hidden="1">
      <c r="A21" s="167"/>
      <c r="B21" s="168" t="s">
        <v>269</v>
      </c>
      <c r="C21" s="101"/>
      <c r="D21" s="142">
        <v>0</v>
      </c>
      <c r="E21" s="142">
        <v>0</v>
      </c>
      <c r="F21" s="142">
        <v>0</v>
      </c>
      <c r="G21" s="141" t="e">
        <f t="shared" si="0"/>
        <v>#DIV/0!</v>
      </c>
      <c r="H21" s="34" t="e">
        <f t="shared" si="1"/>
        <v>#DIV/0!</v>
      </c>
    </row>
    <row r="22" spans="1:8" ht="31.5">
      <c r="A22" s="167"/>
      <c r="B22" s="172" t="s">
        <v>68</v>
      </c>
      <c r="C22" s="102"/>
      <c r="D22" s="142">
        <f>D23+D25+D24</f>
        <v>325.3</v>
      </c>
      <c r="E22" s="142">
        <f>E23+E25+E24</f>
        <v>81.3</v>
      </c>
      <c r="F22" s="142">
        <f>F23+F25+F24</f>
        <v>10.2</v>
      </c>
      <c r="G22" s="141">
        <f t="shared" si="0"/>
        <v>0.03135567168767291</v>
      </c>
      <c r="H22" s="34">
        <f t="shared" si="1"/>
        <v>0.12546125461254612</v>
      </c>
    </row>
    <row r="23" spans="1:8" ht="18.75">
      <c r="A23" s="167"/>
      <c r="B23" s="168" t="s">
        <v>20</v>
      </c>
      <c r="C23" s="101"/>
      <c r="D23" s="142">
        <v>122.8</v>
      </c>
      <c r="E23" s="142">
        <v>30.7</v>
      </c>
      <c r="F23" s="142">
        <v>10.2</v>
      </c>
      <c r="G23" s="141">
        <f t="shared" si="0"/>
        <v>0.08306188925081433</v>
      </c>
      <c r="H23" s="34">
        <f t="shared" si="1"/>
        <v>0.3322475570032573</v>
      </c>
    </row>
    <row r="24" spans="1:8" ht="84" customHeight="1" hidden="1">
      <c r="A24" s="167"/>
      <c r="B24" s="168" t="s">
        <v>407</v>
      </c>
      <c r="C24" s="101"/>
      <c r="D24" s="62">
        <v>0</v>
      </c>
      <c r="E24" s="143">
        <v>0</v>
      </c>
      <c r="F24" s="144">
        <v>0</v>
      </c>
      <c r="G24" s="141" t="e">
        <f t="shared" si="0"/>
        <v>#DIV/0!</v>
      </c>
      <c r="H24" s="34" t="e">
        <f t="shared" si="1"/>
        <v>#DIV/0!</v>
      </c>
    </row>
    <row r="25" spans="1:8" ht="18.75">
      <c r="A25" s="167"/>
      <c r="B25" s="168" t="s">
        <v>86</v>
      </c>
      <c r="C25" s="101"/>
      <c r="D25" s="142">
        <v>202.5</v>
      </c>
      <c r="E25" s="142">
        <v>50.6</v>
      </c>
      <c r="F25" s="142">
        <v>0</v>
      </c>
      <c r="G25" s="141">
        <f t="shared" si="0"/>
        <v>0</v>
      </c>
      <c r="H25" s="34">
        <f t="shared" si="1"/>
        <v>0</v>
      </c>
    </row>
    <row r="26" spans="1:8" ht="31.5" hidden="1">
      <c r="A26" s="167"/>
      <c r="B26" s="168" t="s">
        <v>430</v>
      </c>
      <c r="C26" s="101"/>
      <c r="D26" s="142">
        <v>0</v>
      </c>
      <c r="E26" s="142">
        <v>0</v>
      </c>
      <c r="F26" s="142">
        <v>0</v>
      </c>
      <c r="G26" s="141" t="e">
        <f t="shared" si="0"/>
        <v>#DIV/0!</v>
      </c>
      <c r="H26" s="34" t="e">
        <f t="shared" si="1"/>
        <v>#DIV/0!</v>
      </c>
    </row>
    <row r="27" spans="1:8" ht="18.75">
      <c r="A27" s="167"/>
      <c r="B27" s="168" t="s">
        <v>23</v>
      </c>
      <c r="C27" s="119"/>
      <c r="D27" s="142">
        <f>D4+D22</f>
        <v>5790.3</v>
      </c>
      <c r="E27" s="142">
        <f>E4+E22</f>
        <v>1195.3</v>
      </c>
      <c r="F27" s="142">
        <f>F4+F22</f>
        <v>196.5</v>
      </c>
      <c r="G27" s="141">
        <f t="shared" si="0"/>
        <v>0.03393606548883477</v>
      </c>
      <c r="H27" s="34">
        <f t="shared" si="1"/>
        <v>0.1643938760143897</v>
      </c>
    </row>
    <row r="28" spans="1:8" ht="18.75" hidden="1">
      <c r="A28" s="167"/>
      <c r="B28" s="168" t="s">
        <v>92</v>
      </c>
      <c r="C28" s="101"/>
      <c r="D28" s="142">
        <f>D4</f>
        <v>5465</v>
      </c>
      <c r="E28" s="142">
        <f>E4</f>
        <v>1114</v>
      </c>
      <c r="F28" s="142">
        <f>F4</f>
        <v>186.3</v>
      </c>
      <c r="G28" s="141">
        <f>F28/D28</f>
        <v>0.034089661482159195</v>
      </c>
      <c r="H28" s="34">
        <f>F28/E28</f>
        <v>0.16723518850987434</v>
      </c>
    </row>
    <row r="29" spans="1:8" ht="12.75">
      <c r="A29" s="208"/>
      <c r="B29" s="211"/>
      <c r="C29" s="211"/>
      <c r="D29" s="211"/>
      <c r="E29" s="211"/>
      <c r="F29" s="211"/>
      <c r="G29" s="211"/>
      <c r="H29" s="212"/>
    </row>
    <row r="30" spans="1:8" ht="17.25" customHeight="1">
      <c r="A30" s="203" t="s">
        <v>132</v>
      </c>
      <c r="B30" s="224" t="s">
        <v>24</v>
      </c>
      <c r="C30" s="221" t="s">
        <v>154</v>
      </c>
      <c r="D30" s="193" t="s">
        <v>3</v>
      </c>
      <c r="E30" s="195" t="s">
        <v>538</v>
      </c>
      <c r="F30" s="193" t="s">
        <v>4</v>
      </c>
      <c r="G30" s="195" t="s">
        <v>253</v>
      </c>
      <c r="H30" s="195" t="s">
        <v>539</v>
      </c>
    </row>
    <row r="31" spans="1:8" ht="44.25" customHeight="1">
      <c r="A31" s="203"/>
      <c r="B31" s="224"/>
      <c r="C31" s="222"/>
      <c r="D31" s="193"/>
      <c r="E31" s="196"/>
      <c r="F31" s="193"/>
      <c r="G31" s="196"/>
      <c r="H31" s="196"/>
    </row>
    <row r="32" spans="1:8" ht="30.75" customHeight="1">
      <c r="A32" s="63" t="s">
        <v>56</v>
      </c>
      <c r="B32" s="172" t="s">
        <v>25</v>
      </c>
      <c r="C32" s="102"/>
      <c r="D32" s="140">
        <f>D33+D36+D37+D34</f>
        <v>2906.7999999999997</v>
      </c>
      <c r="E32" s="140">
        <f>E33+E36+E37+E34</f>
        <v>719.5999999999999</v>
      </c>
      <c r="F32" s="140">
        <f>F33+F36+F37+F34</f>
        <v>71.1</v>
      </c>
      <c r="G32" s="141">
        <f>F32/D32</f>
        <v>0.024459887161139397</v>
      </c>
      <c r="H32" s="34">
        <f>F32/E32</f>
        <v>0.09880489160644804</v>
      </c>
    </row>
    <row r="33" spans="1:8" ht="100.5" customHeight="1">
      <c r="A33" s="171" t="s">
        <v>59</v>
      </c>
      <c r="B33" s="168" t="s">
        <v>135</v>
      </c>
      <c r="C33" s="101" t="s">
        <v>59</v>
      </c>
      <c r="D33" s="142">
        <v>2872.1</v>
      </c>
      <c r="E33" s="142">
        <v>718.8</v>
      </c>
      <c r="F33" s="142">
        <v>71.1</v>
      </c>
      <c r="G33" s="141">
        <f aca="true" t="shared" si="2" ref="G33:G96">F33/D33</f>
        <v>0.02475540545245639</v>
      </c>
      <c r="H33" s="34">
        <f aca="true" t="shared" si="3" ref="H33:H91">F33/E33</f>
        <v>0.09891485809682804</v>
      </c>
    </row>
    <row r="34" spans="1:8" ht="36.75" customHeight="1" hidden="1">
      <c r="A34" s="171" t="s">
        <v>156</v>
      </c>
      <c r="B34" s="168" t="s">
        <v>252</v>
      </c>
      <c r="C34" s="101" t="s">
        <v>156</v>
      </c>
      <c r="D34" s="142">
        <f>D35</f>
        <v>0</v>
      </c>
      <c r="E34" s="142">
        <f>E35</f>
        <v>0</v>
      </c>
      <c r="F34" s="142">
        <f>F35</f>
        <v>0</v>
      </c>
      <c r="G34" s="141" t="e">
        <f t="shared" si="2"/>
        <v>#DIV/0!</v>
      </c>
      <c r="H34" s="34" t="e">
        <f t="shared" si="3"/>
        <v>#DIV/0!</v>
      </c>
    </row>
    <row r="35" spans="1:8" ht="50.25" customHeight="1" hidden="1">
      <c r="A35" s="171"/>
      <c r="B35" s="168" t="s">
        <v>275</v>
      </c>
      <c r="C35" s="101" t="s">
        <v>274</v>
      </c>
      <c r="D35" s="142">
        <v>0</v>
      </c>
      <c r="E35" s="142">
        <v>0</v>
      </c>
      <c r="F35" s="142">
        <v>0</v>
      </c>
      <c r="G35" s="141" t="e">
        <f t="shared" si="2"/>
        <v>#DIV/0!</v>
      </c>
      <c r="H35" s="34" t="e">
        <f t="shared" si="3"/>
        <v>#DIV/0!</v>
      </c>
    </row>
    <row r="36" spans="1:8" ht="24.75" customHeight="1">
      <c r="A36" s="171" t="s">
        <v>61</v>
      </c>
      <c r="B36" s="168" t="s">
        <v>27</v>
      </c>
      <c r="C36" s="101" t="s">
        <v>61</v>
      </c>
      <c r="D36" s="142">
        <v>30</v>
      </c>
      <c r="E36" s="142">
        <v>0</v>
      </c>
      <c r="F36" s="142">
        <v>0</v>
      </c>
      <c r="G36" s="141">
        <f t="shared" si="2"/>
        <v>0</v>
      </c>
      <c r="H36" s="34">
        <v>0</v>
      </c>
    </row>
    <row r="37" spans="1:8" ht="31.5">
      <c r="A37" s="171" t="s">
        <v>109</v>
      </c>
      <c r="B37" s="168" t="s">
        <v>106</v>
      </c>
      <c r="C37" s="101"/>
      <c r="D37" s="142">
        <f>D38+D39+D40+D41</f>
        <v>4.7</v>
      </c>
      <c r="E37" s="142">
        <f>E38+E39+E40+E41</f>
        <v>0.8</v>
      </c>
      <c r="F37" s="142">
        <f>F38+F39+F40+F41</f>
        <v>0</v>
      </c>
      <c r="G37" s="141">
        <f t="shared" si="2"/>
        <v>0</v>
      </c>
      <c r="H37" s="34">
        <f t="shared" si="3"/>
        <v>0</v>
      </c>
    </row>
    <row r="38" spans="1:9" s="8" customFormat="1" ht="31.5">
      <c r="A38" s="64"/>
      <c r="B38" s="65" t="s">
        <v>96</v>
      </c>
      <c r="C38" s="105" t="s">
        <v>161</v>
      </c>
      <c r="D38" s="145">
        <v>4.7</v>
      </c>
      <c r="E38" s="145">
        <v>0.8</v>
      </c>
      <c r="F38" s="145">
        <v>0</v>
      </c>
      <c r="G38" s="141">
        <f t="shared" si="2"/>
        <v>0</v>
      </c>
      <c r="H38" s="34">
        <f t="shared" si="3"/>
        <v>0</v>
      </c>
      <c r="I38" s="27"/>
    </row>
    <row r="39" spans="1:9" s="8" customFormat="1" ht="53.25" customHeight="1" hidden="1">
      <c r="A39" s="64"/>
      <c r="B39" s="65" t="s">
        <v>159</v>
      </c>
      <c r="C39" s="105" t="s">
        <v>199</v>
      </c>
      <c r="D39" s="145">
        <v>0</v>
      </c>
      <c r="E39" s="145">
        <v>0</v>
      </c>
      <c r="F39" s="145">
        <v>0</v>
      </c>
      <c r="G39" s="141" t="e">
        <f t="shared" si="2"/>
        <v>#DIV/0!</v>
      </c>
      <c r="H39" s="34" t="e">
        <f t="shared" si="3"/>
        <v>#DIV/0!</v>
      </c>
      <c r="I39" s="27"/>
    </row>
    <row r="40" spans="1:9" s="8" customFormat="1" ht="51" customHeight="1" hidden="1">
      <c r="A40" s="64"/>
      <c r="B40" s="65" t="s">
        <v>245</v>
      </c>
      <c r="C40" s="105" t="s">
        <v>244</v>
      </c>
      <c r="D40" s="145">
        <v>0</v>
      </c>
      <c r="E40" s="145">
        <v>0</v>
      </c>
      <c r="F40" s="145">
        <v>0</v>
      </c>
      <c r="G40" s="141" t="e">
        <f t="shared" si="2"/>
        <v>#DIV/0!</v>
      </c>
      <c r="H40" s="34" t="e">
        <f t="shared" si="3"/>
        <v>#DIV/0!</v>
      </c>
      <c r="I40" s="27"/>
    </row>
    <row r="41" spans="1:9" s="8" customFormat="1" ht="51" customHeight="1" hidden="1">
      <c r="A41" s="64"/>
      <c r="B41" s="65" t="s">
        <v>262</v>
      </c>
      <c r="C41" s="105" t="s">
        <v>226</v>
      </c>
      <c r="D41" s="66">
        <v>0</v>
      </c>
      <c r="E41" s="146">
        <v>0</v>
      </c>
      <c r="F41" s="145">
        <v>0</v>
      </c>
      <c r="G41" s="141" t="e">
        <f t="shared" si="2"/>
        <v>#DIV/0!</v>
      </c>
      <c r="H41" s="34" t="e">
        <f t="shared" si="3"/>
        <v>#DIV/0!</v>
      </c>
      <c r="I41" s="27"/>
    </row>
    <row r="42" spans="1:8" ht="25.5" customHeight="1">
      <c r="A42" s="63" t="s">
        <v>93</v>
      </c>
      <c r="B42" s="172" t="s">
        <v>88</v>
      </c>
      <c r="C42" s="102"/>
      <c r="D42" s="140">
        <f>D43</f>
        <v>202.5</v>
      </c>
      <c r="E42" s="140">
        <f>E43</f>
        <v>0</v>
      </c>
      <c r="F42" s="140">
        <f>F43</f>
        <v>0</v>
      </c>
      <c r="G42" s="141">
        <f t="shared" si="2"/>
        <v>0</v>
      </c>
      <c r="H42" s="34">
        <v>0</v>
      </c>
    </row>
    <row r="43" spans="1:8" ht="47.25">
      <c r="A43" s="171" t="s">
        <v>94</v>
      </c>
      <c r="B43" s="168" t="s">
        <v>139</v>
      </c>
      <c r="C43" s="101" t="s">
        <v>415</v>
      </c>
      <c r="D43" s="142">
        <v>202.5</v>
      </c>
      <c r="E43" s="142">
        <v>0</v>
      </c>
      <c r="F43" s="142">
        <v>0</v>
      </c>
      <c r="G43" s="141">
        <f t="shared" si="2"/>
        <v>0</v>
      </c>
      <c r="H43" s="34">
        <v>0</v>
      </c>
    </row>
    <row r="44" spans="1:8" ht="31.5">
      <c r="A44" s="63" t="s">
        <v>62</v>
      </c>
      <c r="B44" s="172" t="s">
        <v>30</v>
      </c>
      <c r="C44" s="102"/>
      <c r="D44" s="140">
        <f>D45+D51</f>
        <v>30</v>
      </c>
      <c r="E44" s="140">
        <f>E45+E51</f>
        <v>0</v>
      </c>
      <c r="F44" s="140">
        <f>F45+F51</f>
        <v>0</v>
      </c>
      <c r="G44" s="141">
        <f t="shared" si="2"/>
        <v>0</v>
      </c>
      <c r="H44" s="34">
        <v>0</v>
      </c>
    </row>
    <row r="45" spans="1:8" ht="31.5">
      <c r="A45" s="171" t="s">
        <v>95</v>
      </c>
      <c r="B45" s="168" t="s">
        <v>90</v>
      </c>
      <c r="C45" s="101"/>
      <c r="D45" s="142">
        <f>D46</f>
        <v>30</v>
      </c>
      <c r="E45" s="142">
        <f>E46</f>
        <v>0</v>
      </c>
      <c r="F45" s="142">
        <f>F46</f>
        <v>0</v>
      </c>
      <c r="G45" s="141">
        <f t="shared" si="2"/>
        <v>0</v>
      </c>
      <c r="H45" s="34">
        <v>0</v>
      </c>
    </row>
    <row r="46" spans="1:9" s="8" customFormat="1" ht="78.75">
      <c r="A46" s="64"/>
      <c r="B46" s="65" t="s">
        <v>480</v>
      </c>
      <c r="C46" s="105" t="s">
        <v>265</v>
      </c>
      <c r="D46" s="145">
        <f>D47+D48+D49+D50</f>
        <v>30</v>
      </c>
      <c r="E46" s="145">
        <f>E47+E48+E49+E50</f>
        <v>0</v>
      </c>
      <c r="F46" s="145">
        <f>F47+F48+F49+F50</f>
        <v>0</v>
      </c>
      <c r="G46" s="141">
        <f t="shared" si="2"/>
        <v>0</v>
      </c>
      <c r="H46" s="34">
        <v>0</v>
      </c>
      <c r="I46" s="27"/>
    </row>
    <row r="47" spans="1:9" s="8" customFormat="1" ht="63">
      <c r="A47" s="64"/>
      <c r="B47" s="65" t="s">
        <v>503</v>
      </c>
      <c r="C47" s="147" t="s">
        <v>499</v>
      </c>
      <c r="D47" s="188">
        <v>1.5</v>
      </c>
      <c r="E47" s="145">
        <v>0</v>
      </c>
      <c r="F47" s="188">
        <v>0</v>
      </c>
      <c r="G47" s="141">
        <f t="shared" si="2"/>
        <v>0</v>
      </c>
      <c r="H47" s="34">
        <v>0</v>
      </c>
      <c r="I47" s="27"/>
    </row>
    <row r="48" spans="1:9" s="8" customFormat="1" ht="31.5">
      <c r="A48" s="64"/>
      <c r="B48" s="65" t="s">
        <v>504</v>
      </c>
      <c r="C48" s="147" t="s">
        <v>500</v>
      </c>
      <c r="D48" s="66">
        <v>13.5</v>
      </c>
      <c r="E48" s="145">
        <v>0</v>
      </c>
      <c r="F48" s="66">
        <v>0</v>
      </c>
      <c r="G48" s="141">
        <f t="shared" si="2"/>
        <v>0</v>
      </c>
      <c r="H48" s="34">
        <v>0</v>
      </c>
      <c r="I48" s="27"/>
    </row>
    <row r="49" spans="1:9" s="8" customFormat="1" ht="31.5">
      <c r="A49" s="64"/>
      <c r="B49" s="65" t="s">
        <v>505</v>
      </c>
      <c r="C49" s="147" t="s">
        <v>501</v>
      </c>
      <c r="D49" s="66">
        <v>10</v>
      </c>
      <c r="E49" s="66">
        <v>0</v>
      </c>
      <c r="F49" s="66">
        <v>0</v>
      </c>
      <c r="G49" s="141">
        <f t="shared" si="2"/>
        <v>0</v>
      </c>
      <c r="H49" s="34">
        <v>0</v>
      </c>
      <c r="I49" s="27"/>
    </row>
    <row r="50" spans="1:9" s="8" customFormat="1" ht="39" customHeight="1">
      <c r="A50" s="64"/>
      <c r="B50" s="65" t="s">
        <v>506</v>
      </c>
      <c r="C50" s="147" t="s">
        <v>502</v>
      </c>
      <c r="D50" s="66">
        <v>5</v>
      </c>
      <c r="E50" s="145">
        <v>0</v>
      </c>
      <c r="F50" s="66">
        <v>0</v>
      </c>
      <c r="G50" s="141">
        <f t="shared" si="2"/>
        <v>0</v>
      </c>
      <c r="H50" s="34">
        <v>0</v>
      </c>
      <c r="I50" s="27"/>
    </row>
    <row r="51" spans="1:9" s="8" customFormat="1" ht="50.25" customHeight="1" hidden="1">
      <c r="A51" s="64" t="s">
        <v>131</v>
      </c>
      <c r="B51" s="168" t="s">
        <v>141</v>
      </c>
      <c r="C51" s="120"/>
      <c r="D51" s="66">
        <f>D52</f>
        <v>0</v>
      </c>
      <c r="E51" s="66">
        <f>E52</f>
        <v>0</v>
      </c>
      <c r="F51" s="66">
        <f>F52</f>
        <v>0</v>
      </c>
      <c r="G51" s="141" t="e">
        <f t="shared" si="2"/>
        <v>#DIV/0!</v>
      </c>
      <c r="H51" s="34" t="e">
        <f t="shared" si="3"/>
        <v>#DIV/0!</v>
      </c>
      <c r="I51" s="27"/>
    </row>
    <row r="52" spans="1:9" s="8" customFormat="1" ht="36" customHeight="1" hidden="1">
      <c r="A52" s="64"/>
      <c r="B52" s="168" t="s">
        <v>262</v>
      </c>
      <c r="C52" s="120">
        <v>9140008600</v>
      </c>
      <c r="D52" s="66">
        <v>0</v>
      </c>
      <c r="E52" s="145">
        <v>0</v>
      </c>
      <c r="F52" s="66">
        <v>0</v>
      </c>
      <c r="G52" s="141" t="e">
        <f t="shared" si="2"/>
        <v>#DIV/0!</v>
      </c>
      <c r="H52" s="34" t="e">
        <f t="shared" si="3"/>
        <v>#DIV/0!</v>
      </c>
      <c r="I52" s="27"/>
    </row>
    <row r="53" spans="1:9" s="8" customFormat="1" ht="31.5">
      <c r="A53" s="63" t="s">
        <v>63</v>
      </c>
      <c r="B53" s="172" t="s">
        <v>31</v>
      </c>
      <c r="C53" s="102"/>
      <c r="D53" s="140">
        <f>D54</f>
        <v>53</v>
      </c>
      <c r="E53" s="140">
        <f>E54</f>
        <v>9.3</v>
      </c>
      <c r="F53" s="140">
        <f>F54</f>
        <v>0</v>
      </c>
      <c r="G53" s="141">
        <f t="shared" si="2"/>
        <v>0</v>
      </c>
      <c r="H53" s="34">
        <f t="shared" si="3"/>
        <v>0</v>
      </c>
      <c r="I53" s="27"/>
    </row>
    <row r="54" spans="1:9" s="8" customFormat="1" ht="31.5" customHeight="1">
      <c r="A54" s="169" t="s">
        <v>64</v>
      </c>
      <c r="B54" s="82" t="s">
        <v>104</v>
      </c>
      <c r="C54" s="101"/>
      <c r="D54" s="142">
        <f>D55+D56</f>
        <v>53</v>
      </c>
      <c r="E54" s="142">
        <f>E55+E56</f>
        <v>9.3</v>
      </c>
      <c r="F54" s="142">
        <f>F55+F56</f>
        <v>0</v>
      </c>
      <c r="G54" s="141">
        <f t="shared" si="2"/>
        <v>0</v>
      </c>
      <c r="H54" s="34">
        <f t="shared" si="3"/>
        <v>0</v>
      </c>
      <c r="I54" s="27"/>
    </row>
    <row r="55" spans="1:9" s="8" customFormat="1" ht="43.5" customHeight="1">
      <c r="A55" s="64"/>
      <c r="B55" s="79" t="s">
        <v>104</v>
      </c>
      <c r="C55" s="105" t="s">
        <v>203</v>
      </c>
      <c r="D55" s="145">
        <v>50</v>
      </c>
      <c r="E55" s="145">
        <v>8.8</v>
      </c>
      <c r="F55" s="145">
        <v>0</v>
      </c>
      <c r="G55" s="141">
        <f t="shared" si="2"/>
        <v>0</v>
      </c>
      <c r="H55" s="34">
        <f t="shared" si="3"/>
        <v>0</v>
      </c>
      <c r="I55" s="27"/>
    </row>
    <row r="56" spans="1:9" s="8" customFormat="1" ht="94.5" customHeight="1">
      <c r="A56" s="64"/>
      <c r="B56" s="79" t="s">
        <v>370</v>
      </c>
      <c r="C56" s="105" t="s">
        <v>369</v>
      </c>
      <c r="D56" s="145">
        <v>3</v>
      </c>
      <c r="E56" s="145">
        <v>0.5</v>
      </c>
      <c r="F56" s="66">
        <v>0</v>
      </c>
      <c r="G56" s="141">
        <f t="shared" si="2"/>
        <v>0</v>
      </c>
      <c r="H56" s="34">
        <f t="shared" si="3"/>
        <v>0</v>
      </c>
      <c r="I56" s="27"/>
    </row>
    <row r="57" spans="1:8" ht="31.5">
      <c r="A57" s="63" t="s">
        <v>65</v>
      </c>
      <c r="B57" s="172" t="s">
        <v>32</v>
      </c>
      <c r="C57" s="102"/>
      <c r="D57" s="140">
        <f>D58</f>
        <v>1653.9</v>
      </c>
      <c r="E57" s="140">
        <f>E58</f>
        <v>234.09999999999997</v>
      </c>
      <c r="F57" s="140">
        <f>F58</f>
        <v>93.10000000000001</v>
      </c>
      <c r="G57" s="141">
        <f t="shared" si="2"/>
        <v>0.05629119051937844</v>
      </c>
      <c r="H57" s="34">
        <f t="shared" si="3"/>
        <v>0.3976932934643316</v>
      </c>
    </row>
    <row r="58" spans="1:8" ht="18.75">
      <c r="A58" s="171" t="s">
        <v>35</v>
      </c>
      <c r="B58" s="168" t="s">
        <v>36</v>
      </c>
      <c r="C58" s="101"/>
      <c r="D58" s="142">
        <f>D59+D82</f>
        <v>1653.9</v>
      </c>
      <c r="E58" s="142">
        <f>E59+E82</f>
        <v>234.09999999999997</v>
      </c>
      <c r="F58" s="142">
        <f>F59+F82</f>
        <v>93.10000000000001</v>
      </c>
      <c r="G58" s="141">
        <f t="shared" si="2"/>
        <v>0.05629119051937844</v>
      </c>
      <c r="H58" s="34">
        <f t="shared" si="3"/>
        <v>0.3976932934643316</v>
      </c>
    </row>
    <row r="59" spans="1:8" ht="63">
      <c r="A59" s="171"/>
      <c r="B59" s="65" t="s">
        <v>348</v>
      </c>
      <c r="C59" s="105" t="s">
        <v>368</v>
      </c>
      <c r="D59" s="142">
        <f>D60+D61+D62+D63+D64+D65+D67+D68+D69+D73+D76+D79+D70+D71+D72+D66+D74+D77+D80+D81+D75+D78</f>
        <v>1653.9</v>
      </c>
      <c r="E59" s="142">
        <f>E60+E61+E62+E63+E64+E65+E67+E68+E69+E73+E76+E79+E70+E71+E72+E66+E74+E77+E80+E81+E75+E78</f>
        <v>234.09999999999997</v>
      </c>
      <c r="F59" s="142">
        <f>F60+F61+F62+F63+F64+F65+F67+F68+F69+F73+F76+F79+F70+F71+F72+F66+F74+F77+F80+F81+F75+F78</f>
        <v>93.10000000000001</v>
      </c>
      <c r="G59" s="141">
        <f t="shared" si="2"/>
        <v>0.05629119051937844</v>
      </c>
      <c r="H59" s="34">
        <f t="shared" si="3"/>
        <v>0.3976932934643316</v>
      </c>
    </row>
    <row r="60" spans="1:8" ht="31.5">
      <c r="A60" s="171"/>
      <c r="B60" s="65" t="s">
        <v>350</v>
      </c>
      <c r="C60" s="148" t="s">
        <v>349</v>
      </c>
      <c r="D60" s="149">
        <v>13.7</v>
      </c>
      <c r="E60" s="150">
        <v>0</v>
      </c>
      <c r="F60" s="151">
        <v>0</v>
      </c>
      <c r="G60" s="141">
        <f t="shared" si="2"/>
        <v>0</v>
      </c>
      <c r="H60" s="34">
        <v>0</v>
      </c>
    </row>
    <row r="61" spans="1:8" ht="31.5">
      <c r="A61" s="171"/>
      <c r="B61" s="65" t="s">
        <v>352</v>
      </c>
      <c r="C61" s="148" t="s">
        <v>351</v>
      </c>
      <c r="D61" s="149">
        <v>62.5</v>
      </c>
      <c r="E61" s="150">
        <v>10.9</v>
      </c>
      <c r="F61" s="151">
        <v>0</v>
      </c>
      <c r="G61" s="141">
        <f t="shared" si="2"/>
        <v>0</v>
      </c>
      <c r="H61" s="34">
        <f t="shared" si="3"/>
        <v>0</v>
      </c>
    </row>
    <row r="62" spans="1:8" ht="31.5">
      <c r="A62" s="171"/>
      <c r="B62" s="65" t="s">
        <v>372</v>
      </c>
      <c r="C62" s="148" t="s">
        <v>371</v>
      </c>
      <c r="D62" s="149">
        <v>20</v>
      </c>
      <c r="E62" s="150">
        <v>0</v>
      </c>
      <c r="F62" s="151">
        <v>0</v>
      </c>
      <c r="G62" s="141">
        <f t="shared" si="2"/>
        <v>0</v>
      </c>
      <c r="H62" s="34">
        <v>0</v>
      </c>
    </row>
    <row r="63" spans="1:8" ht="31.5" hidden="1">
      <c r="A63" s="171"/>
      <c r="B63" s="65" t="s">
        <v>404</v>
      </c>
      <c r="C63" s="148" t="s">
        <v>403</v>
      </c>
      <c r="D63" s="149">
        <v>0</v>
      </c>
      <c r="E63" s="150">
        <v>0</v>
      </c>
      <c r="F63" s="151">
        <v>0</v>
      </c>
      <c r="G63" s="141" t="e">
        <f t="shared" si="2"/>
        <v>#DIV/0!</v>
      </c>
      <c r="H63" s="34" t="e">
        <f t="shared" si="3"/>
        <v>#DIV/0!</v>
      </c>
    </row>
    <row r="64" spans="1:8" ht="31.5" hidden="1">
      <c r="A64" s="171"/>
      <c r="B64" s="65" t="s">
        <v>401</v>
      </c>
      <c r="C64" s="148" t="s">
        <v>399</v>
      </c>
      <c r="D64" s="149">
        <v>0</v>
      </c>
      <c r="E64" s="150">
        <v>0</v>
      </c>
      <c r="F64" s="151">
        <v>0</v>
      </c>
      <c r="G64" s="141" t="e">
        <f t="shared" si="2"/>
        <v>#DIV/0!</v>
      </c>
      <c r="H64" s="34" t="e">
        <f t="shared" si="3"/>
        <v>#DIV/0!</v>
      </c>
    </row>
    <row r="65" spans="1:8" ht="18.75">
      <c r="A65" s="171"/>
      <c r="B65" s="65" t="s">
        <v>374</v>
      </c>
      <c r="C65" s="148" t="s">
        <v>373</v>
      </c>
      <c r="D65" s="149">
        <v>42</v>
      </c>
      <c r="E65" s="150">
        <v>0</v>
      </c>
      <c r="F65" s="151">
        <v>0</v>
      </c>
      <c r="G65" s="141">
        <f t="shared" si="2"/>
        <v>0</v>
      </c>
      <c r="H65" s="34">
        <v>0</v>
      </c>
    </row>
    <row r="66" spans="1:8" ht="31.5">
      <c r="A66" s="171"/>
      <c r="B66" s="65" t="s">
        <v>354</v>
      </c>
      <c r="C66" s="148" t="s">
        <v>353</v>
      </c>
      <c r="D66" s="149">
        <v>430.5</v>
      </c>
      <c r="E66" s="150">
        <v>0</v>
      </c>
      <c r="F66" s="151">
        <v>0</v>
      </c>
      <c r="G66" s="141">
        <f t="shared" si="2"/>
        <v>0</v>
      </c>
      <c r="H66" s="34">
        <v>0</v>
      </c>
    </row>
    <row r="67" spans="1:8" ht="31.5">
      <c r="A67" s="171"/>
      <c r="B67" s="65" t="s">
        <v>356</v>
      </c>
      <c r="C67" s="148" t="s">
        <v>355</v>
      </c>
      <c r="D67" s="149">
        <v>90</v>
      </c>
      <c r="E67" s="150">
        <v>54.4</v>
      </c>
      <c r="F67" s="151">
        <v>17.7</v>
      </c>
      <c r="G67" s="141">
        <f t="shared" si="2"/>
        <v>0.19666666666666666</v>
      </c>
      <c r="H67" s="34">
        <f t="shared" si="3"/>
        <v>0.32536764705882354</v>
      </c>
    </row>
    <row r="68" spans="1:9" s="8" customFormat="1" ht="31.5">
      <c r="A68" s="64"/>
      <c r="B68" s="65" t="s">
        <v>362</v>
      </c>
      <c r="C68" s="148" t="s">
        <v>361</v>
      </c>
      <c r="D68" s="149">
        <v>564</v>
      </c>
      <c r="E68" s="150">
        <v>144.6</v>
      </c>
      <c r="F68" s="151">
        <v>75.4</v>
      </c>
      <c r="G68" s="141">
        <f t="shared" si="2"/>
        <v>0.13368794326241135</v>
      </c>
      <c r="H68" s="34">
        <f t="shared" si="3"/>
        <v>0.5214384508990318</v>
      </c>
      <c r="I68" s="27"/>
    </row>
    <row r="69" spans="1:9" s="8" customFormat="1" ht="33.75" customHeight="1">
      <c r="A69" s="64"/>
      <c r="B69" s="65" t="s">
        <v>375</v>
      </c>
      <c r="C69" s="148" t="s">
        <v>376</v>
      </c>
      <c r="D69" s="149">
        <v>23</v>
      </c>
      <c r="E69" s="150">
        <v>0</v>
      </c>
      <c r="F69" s="151">
        <v>0</v>
      </c>
      <c r="G69" s="141">
        <f t="shared" si="2"/>
        <v>0</v>
      </c>
      <c r="H69" s="34">
        <v>0</v>
      </c>
      <c r="I69" s="27"/>
    </row>
    <row r="70" spans="1:9" s="8" customFormat="1" ht="33.75" customHeight="1" hidden="1">
      <c r="A70" s="64"/>
      <c r="B70" s="65" t="s">
        <v>427</v>
      </c>
      <c r="C70" s="148" t="s">
        <v>426</v>
      </c>
      <c r="D70" s="149">
        <v>0</v>
      </c>
      <c r="E70" s="150">
        <v>0</v>
      </c>
      <c r="F70" s="151">
        <v>0</v>
      </c>
      <c r="G70" s="141" t="e">
        <f t="shared" si="2"/>
        <v>#DIV/0!</v>
      </c>
      <c r="H70" s="34" t="e">
        <f t="shared" si="3"/>
        <v>#DIV/0!</v>
      </c>
      <c r="I70" s="27"/>
    </row>
    <row r="71" spans="1:9" s="8" customFormat="1" ht="33.75" customHeight="1" hidden="1">
      <c r="A71" s="64"/>
      <c r="B71" s="65" t="s">
        <v>377</v>
      </c>
      <c r="C71" s="148" t="s">
        <v>378</v>
      </c>
      <c r="D71" s="149">
        <v>0</v>
      </c>
      <c r="E71" s="150">
        <v>0</v>
      </c>
      <c r="F71" s="151">
        <v>0</v>
      </c>
      <c r="G71" s="141" t="e">
        <f t="shared" si="2"/>
        <v>#DIV/0!</v>
      </c>
      <c r="H71" s="34" t="e">
        <f t="shared" si="3"/>
        <v>#DIV/0!</v>
      </c>
      <c r="I71" s="27"/>
    </row>
    <row r="72" spans="1:9" s="8" customFormat="1" ht="33.75" customHeight="1" hidden="1">
      <c r="A72" s="64"/>
      <c r="B72" s="65" t="s">
        <v>367</v>
      </c>
      <c r="C72" s="148" t="s">
        <v>366</v>
      </c>
      <c r="D72" s="149">
        <v>0</v>
      </c>
      <c r="E72" s="150">
        <v>0</v>
      </c>
      <c r="F72" s="151">
        <v>0</v>
      </c>
      <c r="G72" s="141" t="e">
        <f t="shared" si="2"/>
        <v>#DIV/0!</v>
      </c>
      <c r="H72" s="34" t="e">
        <f t="shared" si="3"/>
        <v>#DIV/0!</v>
      </c>
      <c r="I72" s="27"/>
    </row>
    <row r="73" spans="1:9" s="8" customFormat="1" ht="65.25" customHeight="1">
      <c r="A73" s="64"/>
      <c r="B73" s="65" t="s">
        <v>380</v>
      </c>
      <c r="C73" s="148" t="s">
        <v>379</v>
      </c>
      <c r="D73" s="149">
        <v>20.7</v>
      </c>
      <c r="E73" s="150">
        <v>3.6</v>
      </c>
      <c r="F73" s="151">
        <v>0</v>
      </c>
      <c r="G73" s="141">
        <f t="shared" si="2"/>
        <v>0</v>
      </c>
      <c r="H73" s="34">
        <f t="shared" si="3"/>
        <v>0</v>
      </c>
      <c r="I73" s="27"/>
    </row>
    <row r="74" spans="1:9" s="8" customFormat="1" ht="66" customHeight="1">
      <c r="A74" s="64"/>
      <c r="B74" s="65" t="s">
        <v>382</v>
      </c>
      <c r="C74" s="148" t="s">
        <v>381</v>
      </c>
      <c r="D74" s="149">
        <v>20</v>
      </c>
      <c r="E74" s="150">
        <v>0</v>
      </c>
      <c r="F74" s="151">
        <v>0</v>
      </c>
      <c r="G74" s="141">
        <f t="shared" si="2"/>
        <v>0</v>
      </c>
      <c r="H74" s="34">
        <v>0</v>
      </c>
      <c r="I74" s="27"/>
    </row>
    <row r="75" spans="1:9" s="8" customFormat="1" ht="20.25" customHeight="1">
      <c r="A75" s="64"/>
      <c r="B75" s="65" t="s">
        <v>384</v>
      </c>
      <c r="C75" s="148" t="s">
        <v>383</v>
      </c>
      <c r="D75" s="149">
        <v>250</v>
      </c>
      <c r="E75" s="150">
        <v>0</v>
      </c>
      <c r="F75" s="151">
        <v>0</v>
      </c>
      <c r="G75" s="141">
        <f t="shared" si="2"/>
        <v>0</v>
      </c>
      <c r="H75" s="34">
        <v>0</v>
      </c>
      <c r="I75" s="27"/>
    </row>
    <row r="76" spans="1:9" s="8" customFormat="1" ht="33" customHeight="1" hidden="1">
      <c r="A76" s="64"/>
      <c r="B76" s="65" t="s">
        <v>397</v>
      </c>
      <c r="C76" s="148" t="s">
        <v>395</v>
      </c>
      <c r="D76" s="149">
        <v>0</v>
      </c>
      <c r="E76" s="150">
        <v>0</v>
      </c>
      <c r="F76" s="151">
        <v>0</v>
      </c>
      <c r="G76" s="141" t="e">
        <f t="shared" si="2"/>
        <v>#DIV/0!</v>
      </c>
      <c r="H76" s="34" t="e">
        <f t="shared" si="3"/>
        <v>#DIV/0!</v>
      </c>
      <c r="I76" s="27"/>
    </row>
    <row r="77" spans="1:9" s="8" customFormat="1" ht="33" customHeight="1" hidden="1">
      <c r="A77" s="64"/>
      <c r="B77" s="65" t="s">
        <v>438</v>
      </c>
      <c r="C77" s="148" t="s">
        <v>437</v>
      </c>
      <c r="D77" s="149">
        <v>0</v>
      </c>
      <c r="E77" s="150">
        <v>0</v>
      </c>
      <c r="F77" s="151">
        <v>0</v>
      </c>
      <c r="G77" s="141" t="e">
        <f t="shared" si="2"/>
        <v>#DIV/0!</v>
      </c>
      <c r="H77" s="34" t="e">
        <f t="shared" si="3"/>
        <v>#DIV/0!</v>
      </c>
      <c r="I77" s="27"/>
    </row>
    <row r="78" spans="1:9" s="8" customFormat="1" ht="52.5" customHeight="1">
      <c r="A78" s="64"/>
      <c r="B78" s="65" t="s">
        <v>388</v>
      </c>
      <c r="C78" s="148" t="s">
        <v>386</v>
      </c>
      <c r="D78" s="149">
        <v>117.5</v>
      </c>
      <c r="E78" s="150">
        <v>20.6</v>
      </c>
      <c r="F78" s="151">
        <v>0</v>
      </c>
      <c r="G78" s="141">
        <f t="shared" si="2"/>
        <v>0</v>
      </c>
      <c r="H78" s="34">
        <v>0</v>
      </c>
      <c r="I78" s="27"/>
    </row>
    <row r="79" spans="1:9" s="8" customFormat="1" ht="35.25" customHeight="1" hidden="1">
      <c r="A79" s="64"/>
      <c r="B79" s="65" t="s">
        <v>398</v>
      </c>
      <c r="C79" s="148" t="s">
        <v>396</v>
      </c>
      <c r="D79" s="149">
        <v>0</v>
      </c>
      <c r="E79" s="150">
        <v>0</v>
      </c>
      <c r="F79" s="151">
        <v>0</v>
      </c>
      <c r="G79" s="141" t="e">
        <f t="shared" si="2"/>
        <v>#DIV/0!</v>
      </c>
      <c r="H79" s="34" t="e">
        <f t="shared" si="3"/>
        <v>#DIV/0!</v>
      </c>
      <c r="I79" s="27"/>
    </row>
    <row r="80" spans="1:9" s="8" customFormat="1" ht="35.25" customHeight="1" hidden="1">
      <c r="A80" s="64"/>
      <c r="B80" s="65" t="s">
        <v>509</v>
      </c>
      <c r="C80" s="148" t="s">
        <v>507</v>
      </c>
      <c r="D80" s="149">
        <v>0</v>
      </c>
      <c r="E80" s="150">
        <v>0</v>
      </c>
      <c r="F80" s="151">
        <v>0</v>
      </c>
      <c r="G80" s="141" t="e">
        <f t="shared" si="2"/>
        <v>#DIV/0!</v>
      </c>
      <c r="H80" s="34" t="e">
        <f t="shared" si="3"/>
        <v>#DIV/0!</v>
      </c>
      <c r="I80" s="27"/>
    </row>
    <row r="81" spans="1:9" s="8" customFormat="1" ht="35.25" customHeight="1" hidden="1">
      <c r="A81" s="64"/>
      <c r="B81" s="65" t="s">
        <v>510</v>
      </c>
      <c r="C81" s="148" t="s">
        <v>508</v>
      </c>
      <c r="D81" s="149">
        <v>0</v>
      </c>
      <c r="E81" s="150">
        <v>0</v>
      </c>
      <c r="F81" s="151">
        <v>0</v>
      </c>
      <c r="G81" s="141" t="e">
        <f t="shared" si="2"/>
        <v>#DIV/0!</v>
      </c>
      <c r="H81" s="34" t="e">
        <f t="shared" si="3"/>
        <v>#DIV/0!</v>
      </c>
      <c r="I81" s="27"/>
    </row>
    <row r="82" spans="1:9" s="8" customFormat="1" ht="66.75" customHeight="1" hidden="1">
      <c r="A82" s="64"/>
      <c r="B82" s="168" t="s">
        <v>423</v>
      </c>
      <c r="C82" s="148">
        <v>958060000</v>
      </c>
      <c r="D82" s="149">
        <f>D83+D84</f>
        <v>0</v>
      </c>
      <c r="E82" s="149">
        <f>E83+E84</f>
        <v>0</v>
      </c>
      <c r="F82" s="149">
        <f>F83+F84</f>
        <v>0</v>
      </c>
      <c r="G82" s="141" t="e">
        <f t="shared" si="2"/>
        <v>#DIV/0!</v>
      </c>
      <c r="H82" s="34" t="e">
        <f t="shared" si="3"/>
        <v>#DIV/0!</v>
      </c>
      <c r="I82" s="27"/>
    </row>
    <row r="83" spans="1:9" s="8" customFormat="1" ht="147.75" customHeight="1" hidden="1">
      <c r="A83" s="64"/>
      <c r="B83" s="65" t="s">
        <v>412</v>
      </c>
      <c r="C83" s="152" t="s">
        <v>424</v>
      </c>
      <c r="D83" s="149">
        <v>0</v>
      </c>
      <c r="E83" s="150">
        <v>0</v>
      </c>
      <c r="F83" s="151">
        <v>0</v>
      </c>
      <c r="G83" s="141" t="e">
        <f t="shared" si="2"/>
        <v>#DIV/0!</v>
      </c>
      <c r="H83" s="34" t="e">
        <f t="shared" si="3"/>
        <v>#DIV/0!</v>
      </c>
      <c r="I83" s="27"/>
    </row>
    <row r="84" spans="1:9" s="8" customFormat="1" ht="129" customHeight="1" hidden="1">
      <c r="A84" s="64"/>
      <c r="B84" s="65" t="s">
        <v>413</v>
      </c>
      <c r="C84" s="152" t="s">
        <v>425</v>
      </c>
      <c r="D84" s="149">
        <v>0</v>
      </c>
      <c r="E84" s="150">
        <v>0</v>
      </c>
      <c r="F84" s="151">
        <v>0</v>
      </c>
      <c r="G84" s="141" t="e">
        <f t="shared" si="2"/>
        <v>#DIV/0!</v>
      </c>
      <c r="H84" s="34" t="e">
        <f t="shared" si="3"/>
        <v>#DIV/0!</v>
      </c>
      <c r="I84" s="27"/>
    </row>
    <row r="85" spans="1:8" ht="37.5" customHeight="1" hidden="1">
      <c r="A85" s="81" t="s">
        <v>107</v>
      </c>
      <c r="B85" s="170" t="s">
        <v>105</v>
      </c>
      <c r="C85" s="110"/>
      <c r="D85" s="142">
        <f aca="true" t="shared" si="4" ref="D85:F86">D86</f>
        <v>0</v>
      </c>
      <c r="E85" s="142">
        <f t="shared" si="4"/>
        <v>0</v>
      </c>
      <c r="F85" s="142">
        <f t="shared" si="4"/>
        <v>0</v>
      </c>
      <c r="G85" s="141" t="e">
        <f t="shared" si="2"/>
        <v>#DIV/0!</v>
      </c>
      <c r="H85" s="34" t="e">
        <f t="shared" si="3"/>
        <v>#DIV/0!</v>
      </c>
    </row>
    <row r="86" spans="1:8" ht="33.75" customHeight="1" hidden="1">
      <c r="A86" s="169" t="s">
        <v>101</v>
      </c>
      <c r="B86" s="82" t="s">
        <v>108</v>
      </c>
      <c r="C86" s="107"/>
      <c r="D86" s="142">
        <f t="shared" si="4"/>
        <v>0</v>
      </c>
      <c r="E86" s="142">
        <f t="shared" si="4"/>
        <v>0</v>
      </c>
      <c r="F86" s="142">
        <f t="shared" si="4"/>
        <v>0</v>
      </c>
      <c r="G86" s="141" t="e">
        <f t="shared" si="2"/>
        <v>#DIV/0!</v>
      </c>
      <c r="H86" s="34" t="e">
        <f t="shared" si="3"/>
        <v>#DIV/0!</v>
      </c>
    </row>
    <row r="87" spans="1:9" s="8" customFormat="1" ht="30.75" customHeight="1" hidden="1">
      <c r="A87" s="64"/>
      <c r="B87" s="65" t="s">
        <v>169</v>
      </c>
      <c r="C87" s="105" t="s">
        <v>166</v>
      </c>
      <c r="D87" s="145">
        <v>0</v>
      </c>
      <c r="E87" s="145">
        <v>0</v>
      </c>
      <c r="F87" s="145">
        <v>0</v>
      </c>
      <c r="G87" s="141" t="e">
        <f t="shared" si="2"/>
        <v>#DIV/0!</v>
      </c>
      <c r="H87" s="34" t="e">
        <f t="shared" si="3"/>
        <v>#DIV/0!</v>
      </c>
      <c r="I87" s="27"/>
    </row>
    <row r="88" spans="1:8" ht="17.25" customHeight="1">
      <c r="A88" s="63" t="s">
        <v>37</v>
      </c>
      <c r="B88" s="172" t="s">
        <v>38</v>
      </c>
      <c r="C88" s="102"/>
      <c r="D88" s="140">
        <f>D90+D89</f>
        <v>11</v>
      </c>
      <c r="E88" s="140">
        <f>E90+E89</f>
        <v>0</v>
      </c>
      <c r="F88" s="140">
        <f>F90+F89</f>
        <v>0</v>
      </c>
      <c r="G88" s="141">
        <f t="shared" si="2"/>
        <v>0</v>
      </c>
      <c r="H88" s="34">
        <v>0</v>
      </c>
    </row>
    <row r="89" spans="1:8" ht="47.25" customHeight="1" hidden="1">
      <c r="A89" s="171" t="s">
        <v>466</v>
      </c>
      <c r="B89" s="168" t="s">
        <v>467</v>
      </c>
      <c r="C89" s="102"/>
      <c r="D89" s="140">
        <v>0</v>
      </c>
      <c r="E89" s="140">
        <v>0</v>
      </c>
      <c r="F89" s="140">
        <v>0</v>
      </c>
      <c r="G89" s="141">
        <v>0</v>
      </c>
      <c r="H89" s="34">
        <v>0</v>
      </c>
    </row>
    <row r="90" spans="1:8" ht="18" customHeight="1">
      <c r="A90" s="171" t="s">
        <v>41</v>
      </c>
      <c r="B90" s="168" t="s">
        <v>42</v>
      </c>
      <c r="C90" s="101"/>
      <c r="D90" s="142">
        <f>D91+D92+D97</f>
        <v>11</v>
      </c>
      <c r="E90" s="142">
        <f>E91+E92+E97</f>
        <v>0</v>
      </c>
      <c r="F90" s="142">
        <f>F91+F92+F97</f>
        <v>0</v>
      </c>
      <c r="G90" s="141">
        <f t="shared" si="2"/>
        <v>0</v>
      </c>
      <c r="H90" s="34">
        <v>0</v>
      </c>
    </row>
    <row r="91" spans="1:9" s="8" customFormat="1" ht="30.75" customHeight="1" hidden="1">
      <c r="A91" s="64"/>
      <c r="B91" s="65" t="s">
        <v>167</v>
      </c>
      <c r="C91" s="105" t="s">
        <v>168</v>
      </c>
      <c r="D91" s="145">
        <v>0</v>
      </c>
      <c r="E91" s="145">
        <v>0</v>
      </c>
      <c r="F91" s="145">
        <v>0</v>
      </c>
      <c r="G91" s="141" t="e">
        <f t="shared" si="2"/>
        <v>#DIV/0!</v>
      </c>
      <c r="H91" s="34" t="e">
        <f t="shared" si="3"/>
        <v>#DIV/0!</v>
      </c>
      <c r="I91" s="27"/>
    </row>
    <row r="92" spans="1:9" s="8" customFormat="1" ht="68.25" customHeight="1">
      <c r="A92" s="64"/>
      <c r="B92" s="168" t="s">
        <v>609</v>
      </c>
      <c r="C92" s="101" t="s">
        <v>610</v>
      </c>
      <c r="D92" s="142">
        <f>D93+D94+D95+D96</f>
        <v>8</v>
      </c>
      <c r="E92" s="142">
        <f>E93+E94+E95+E96</f>
        <v>0</v>
      </c>
      <c r="F92" s="142">
        <f>F93+F94+F95+F96</f>
        <v>0</v>
      </c>
      <c r="G92" s="141">
        <f t="shared" si="2"/>
        <v>0</v>
      </c>
      <c r="H92" s="34">
        <v>0</v>
      </c>
      <c r="I92" s="27"/>
    </row>
    <row r="93" spans="1:9" s="8" customFormat="1" ht="81" customHeight="1">
      <c r="A93" s="64"/>
      <c r="B93" s="65" t="s">
        <v>611</v>
      </c>
      <c r="C93" s="189" t="s">
        <v>605</v>
      </c>
      <c r="D93" s="145">
        <v>3.5</v>
      </c>
      <c r="E93" s="145">
        <v>0</v>
      </c>
      <c r="F93" s="145">
        <v>0</v>
      </c>
      <c r="G93" s="141">
        <f t="shared" si="2"/>
        <v>0</v>
      </c>
      <c r="H93" s="34">
        <v>0</v>
      </c>
      <c r="I93" s="27"/>
    </row>
    <row r="94" spans="1:9" s="8" customFormat="1" ht="30.75" customHeight="1">
      <c r="A94" s="64"/>
      <c r="B94" s="65" t="s">
        <v>612</v>
      </c>
      <c r="C94" s="189" t="s">
        <v>606</v>
      </c>
      <c r="D94" s="145">
        <v>3.5</v>
      </c>
      <c r="E94" s="145">
        <v>0</v>
      </c>
      <c r="F94" s="145">
        <v>0</v>
      </c>
      <c r="G94" s="141">
        <f t="shared" si="2"/>
        <v>0</v>
      </c>
      <c r="H94" s="34">
        <v>0</v>
      </c>
      <c r="I94" s="27"/>
    </row>
    <row r="95" spans="1:9" s="8" customFormat="1" ht="23.25" customHeight="1">
      <c r="A95" s="64"/>
      <c r="B95" s="65" t="s">
        <v>613</v>
      </c>
      <c r="C95" s="189" t="s">
        <v>607</v>
      </c>
      <c r="D95" s="145">
        <v>0.5</v>
      </c>
      <c r="E95" s="145">
        <v>0</v>
      </c>
      <c r="F95" s="145">
        <v>0</v>
      </c>
      <c r="G95" s="141">
        <f t="shared" si="2"/>
        <v>0</v>
      </c>
      <c r="H95" s="34">
        <v>0</v>
      </c>
      <c r="I95" s="27"/>
    </row>
    <row r="96" spans="1:9" s="8" customFormat="1" ht="37.5" customHeight="1">
      <c r="A96" s="64"/>
      <c r="B96" s="65" t="s">
        <v>614</v>
      </c>
      <c r="C96" s="190" t="s">
        <v>608</v>
      </c>
      <c r="D96" s="145">
        <v>0.5</v>
      </c>
      <c r="E96" s="145">
        <v>0</v>
      </c>
      <c r="F96" s="145">
        <v>0</v>
      </c>
      <c r="G96" s="141">
        <f t="shared" si="2"/>
        <v>0</v>
      </c>
      <c r="H96" s="34">
        <v>0</v>
      </c>
      <c r="I96" s="27"/>
    </row>
    <row r="97" spans="1:9" s="8" customFormat="1" ht="69.75" customHeight="1">
      <c r="A97" s="64"/>
      <c r="B97" s="168" t="s">
        <v>598</v>
      </c>
      <c r="C97" s="191" t="s">
        <v>599</v>
      </c>
      <c r="D97" s="142">
        <v>3</v>
      </c>
      <c r="E97" s="142">
        <v>0</v>
      </c>
      <c r="F97" s="142">
        <v>0</v>
      </c>
      <c r="G97" s="141">
        <f aca="true" t="shared" si="5" ref="G97:G103">F97/D97</f>
        <v>0</v>
      </c>
      <c r="H97" s="34">
        <v>0</v>
      </c>
      <c r="I97" s="27"/>
    </row>
    <row r="98" spans="1:9" s="8" customFormat="1" ht="30.75" customHeight="1">
      <c r="A98" s="63" t="s">
        <v>48</v>
      </c>
      <c r="B98" s="172" t="s">
        <v>49</v>
      </c>
      <c r="C98" s="189" t="s">
        <v>599</v>
      </c>
      <c r="D98" s="140">
        <f>D99</f>
        <v>110.4</v>
      </c>
      <c r="E98" s="140">
        <f>E99</f>
        <v>27.6</v>
      </c>
      <c r="F98" s="140">
        <f>F99</f>
        <v>0</v>
      </c>
      <c r="G98" s="141">
        <f t="shared" si="5"/>
        <v>0</v>
      </c>
      <c r="H98" s="34">
        <f aca="true" t="shared" si="6" ref="H98:H103">F98/E98</f>
        <v>0</v>
      </c>
      <c r="I98" s="27"/>
    </row>
    <row r="99" spans="1:9" s="8" customFormat="1" ht="24" customHeight="1">
      <c r="A99" s="171">
        <v>1001</v>
      </c>
      <c r="B99" s="168" t="s">
        <v>145</v>
      </c>
      <c r="C99" s="101" t="s">
        <v>187</v>
      </c>
      <c r="D99" s="142">
        <v>110.4</v>
      </c>
      <c r="E99" s="142">
        <v>27.6</v>
      </c>
      <c r="F99" s="142">
        <v>0</v>
      </c>
      <c r="G99" s="141">
        <f t="shared" si="5"/>
        <v>0</v>
      </c>
      <c r="H99" s="34">
        <f t="shared" si="6"/>
        <v>0</v>
      </c>
      <c r="I99" s="27"/>
    </row>
    <row r="100" spans="1:8" ht="31.5">
      <c r="A100" s="63"/>
      <c r="B100" s="172" t="s">
        <v>84</v>
      </c>
      <c r="C100" s="102"/>
      <c r="D100" s="140">
        <f>D101</f>
        <v>822.7</v>
      </c>
      <c r="E100" s="140">
        <f>E101</f>
        <v>61.7</v>
      </c>
      <c r="F100" s="140">
        <f>F101</f>
        <v>0</v>
      </c>
      <c r="G100" s="141">
        <f t="shared" si="5"/>
        <v>0</v>
      </c>
      <c r="H100" s="34">
        <f t="shared" si="6"/>
        <v>0</v>
      </c>
    </row>
    <row r="101" spans="1:9" s="8" customFormat="1" ht="31.5">
      <c r="A101" s="64"/>
      <c r="B101" s="65" t="s">
        <v>85</v>
      </c>
      <c r="C101" s="105" t="s">
        <v>155</v>
      </c>
      <c r="D101" s="145">
        <v>822.7</v>
      </c>
      <c r="E101" s="145">
        <v>61.7</v>
      </c>
      <c r="F101" s="145">
        <v>0</v>
      </c>
      <c r="G101" s="141">
        <f t="shared" si="5"/>
        <v>0</v>
      </c>
      <c r="H101" s="34">
        <f t="shared" si="6"/>
        <v>0</v>
      </c>
      <c r="I101" s="27"/>
    </row>
    <row r="102" spans="1:8" ht="22.5" customHeight="1">
      <c r="A102" s="171"/>
      <c r="B102" s="172" t="s">
        <v>55</v>
      </c>
      <c r="C102" s="63"/>
      <c r="D102" s="140">
        <f>D32+D42+D44+D53+D57+D88+D98+D100</f>
        <v>5790.299999999999</v>
      </c>
      <c r="E102" s="140">
        <f>E32+E42+E44+E53+E57+E88+E98+E100</f>
        <v>1052.2999999999997</v>
      </c>
      <c r="F102" s="140">
        <f>F32+F42+F44+F53+F57+F88+F98+F100</f>
        <v>164.2</v>
      </c>
      <c r="G102" s="141">
        <f t="shared" si="5"/>
        <v>0.028357770754537763</v>
      </c>
      <c r="H102" s="34">
        <f t="shared" si="6"/>
        <v>0.15603915233298493</v>
      </c>
    </row>
    <row r="103" spans="1:8" ht="18.75">
      <c r="A103" s="115"/>
      <c r="B103" s="168" t="s">
        <v>70</v>
      </c>
      <c r="C103" s="101"/>
      <c r="D103" s="153">
        <f>D100</f>
        <v>822.7</v>
      </c>
      <c r="E103" s="153">
        <f>E100</f>
        <v>61.7</v>
      </c>
      <c r="F103" s="153">
        <f>F100</f>
        <v>0</v>
      </c>
      <c r="G103" s="141">
        <f t="shared" si="5"/>
        <v>0</v>
      </c>
      <c r="H103" s="34">
        <f t="shared" si="6"/>
        <v>0</v>
      </c>
    </row>
    <row r="106" spans="2:6" ht="18">
      <c r="B106" s="86" t="s">
        <v>261</v>
      </c>
      <c r="C106" s="42"/>
      <c r="F106" s="155">
        <v>1000.1</v>
      </c>
    </row>
    <row r="107" spans="2:3" ht="18">
      <c r="B107" s="86"/>
      <c r="C107" s="42"/>
    </row>
    <row r="108" spans="2:3" ht="18" hidden="1">
      <c r="B108" s="86" t="s">
        <v>71</v>
      </c>
      <c r="C108" s="42"/>
    </row>
    <row r="109" spans="2:3" ht="18" hidden="1">
      <c r="B109" s="86" t="s">
        <v>72</v>
      </c>
      <c r="C109" s="42"/>
    </row>
    <row r="110" spans="2:3" ht="18" hidden="1">
      <c r="B110" s="86"/>
      <c r="C110" s="42"/>
    </row>
    <row r="111" spans="2:3" ht="18" hidden="1">
      <c r="B111" s="86" t="s">
        <v>73</v>
      </c>
      <c r="C111" s="42"/>
    </row>
    <row r="112" spans="2:3" ht="18" hidden="1">
      <c r="B112" s="86" t="s">
        <v>74</v>
      </c>
      <c r="C112" s="42"/>
    </row>
    <row r="113" spans="2:3" ht="18" hidden="1">
      <c r="B113" s="86"/>
      <c r="C113" s="42"/>
    </row>
    <row r="114" spans="2:3" ht="18" hidden="1">
      <c r="B114" s="86" t="s">
        <v>75</v>
      </c>
      <c r="C114" s="42"/>
    </row>
    <row r="115" spans="2:3" ht="18" hidden="1">
      <c r="B115" s="86" t="s">
        <v>76</v>
      </c>
      <c r="C115" s="42"/>
    </row>
    <row r="116" spans="2:3" ht="18" hidden="1">
      <c r="B116" s="86"/>
      <c r="C116" s="42"/>
    </row>
    <row r="117" spans="2:3" ht="18" hidden="1">
      <c r="B117" s="86" t="s">
        <v>77</v>
      </c>
      <c r="C117" s="42"/>
    </row>
    <row r="118" spans="2:3" ht="18" hidden="1">
      <c r="B118" s="86" t="s">
        <v>78</v>
      </c>
      <c r="C118" s="42"/>
    </row>
    <row r="119" ht="18" hidden="1"/>
    <row r="121" spans="2:8" ht="18">
      <c r="B121" s="86" t="s">
        <v>79</v>
      </c>
      <c r="C121" s="42"/>
      <c r="F121" s="156">
        <f>F106+F27-F102</f>
        <v>1032.3999999999999</v>
      </c>
      <c r="H121" s="36"/>
    </row>
    <row r="124" spans="2:3" ht="18">
      <c r="B124" s="86" t="s">
        <v>80</v>
      </c>
      <c r="C124" s="42"/>
    </row>
    <row r="125" spans="2:3" ht="18">
      <c r="B125" s="86" t="s">
        <v>81</v>
      </c>
      <c r="C125" s="42"/>
    </row>
    <row r="126" spans="2:3" ht="18">
      <c r="B126" s="86" t="s">
        <v>82</v>
      </c>
      <c r="C126" s="42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32"/>
  <sheetViews>
    <sheetView tabSelected="1" zoomScalePageLayoutView="0" workbookViewId="0" topLeftCell="A98">
      <selection activeCell="B103" sqref="B103"/>
    </sheetView>
  </sheetViews>
  <sheetFormatPr defaultColWidth="9.140625" defaultRowHeight="12.75"/>
  <cols>
    <col min="1" max="1" width="5.8515625" style="85" customWidth="1"/>
    <col min="2" max="2" width="57.7109375" style="84" customWidth="1"/>
    <col min="3" max="3" width="14.57421875" style="37" customWidth="1"/>
    <col min="4" max="4" width="15.140625" style="37" customWidth="1"/>
    <col min="5" max="6" width="15.8515625" style="37" customWidth="1"/>
    <col min="7" max="7" width="12.7109375" style="37" customWidth="1"/>
    <col min="8" max="8" width="9.140625" style="23" customWidth="1"/>
    <col min="9" max="16384" width="9.140625" style="15" customWidth="1"/>
  </cols>
  <sheetData>
    <row r="1" spans="1:8" s="16" customFormat="1" ht="60" customHeight="1">
      <c r="A1" s="198" t="s">
        <v>537</v>
      </c>
      <c r="B1" s="198"/>
      <c r="C1" s="198"/>
      <c r="D1" s="198"/>
      <c r="E1" s="198"/>
      <c r="F1" s="198"/>
      <c r="G1" s="198"/>
      <c r="H1" s="24"/>
    </row>
    <row r="2" spans="1:7" ht="15" customHeight="1">
      <c r="A2" s="231"/>
      <c r="B2" s="201" t="s">
        <v>2</v>
      </c>
      <c r="C2" s="199" t="s">
        <v>3</v>
      </c>
      <c r="D2" s="201" t="s">
        <v>538</v>
      </c>
      <c r="E2" s="199" t="s">
        <v>4</v>
      </c>
      <c r="F2" s="201" t="s">
        <v>253</v>
      </c>
      <c r="G2" s="201" t="s">
        <v>539</v>
      </c>
    </row>
    <row r="3" spans="1:7" ht="30" customHeight="1">
      <c r="A3" s="231"/>
      <c r="B3" s="202"/>
      <c r="C3" s="199"/>
      <c r="D3" s="202"/>
      <c r="E3" s="199"/>
      <c r="F3" s="202"/>
      <c r="G3" s="202"/>
    </row>
    <row r="4" spans="1:7" ht="18.75">
      <c r="A4" s="175"/>
      <c r="B4" s="172" t="s">
        <v>69</v>
      </c>
      <c r="C4" s="61">
        <f>C5+C6+C7+C8+C9+C10+C11+C12+C14+C15+C17+C18+C19+C20+C22+C23+C24+C26+C16</f>
        <v>282670</v>
      </c>
      <c r="D4" s="61">
        <f>D5+D6+D7+D8+D9+D10+D11+D12+D14+D15+D17+D18+D19+D20+D22+D23+D24+D26+D16</f>
        <v>61722.9</v>
      </c>
      <c r="E4" s="61">
        <f>E5+E6+E7+E8+E9+E10+E11+E12+E14+E15+E16+E17+E19+E20+E22+E23+E24+E26</f>
        <v>19380.5</v>
      </c>
      <c r="F4" s="34">
        <f>E4/C4</f>
        <v>0.06856228110517565</v>
      </c>
      <c r="G4" s="34">
        <f>E4/D4</f>
        <v>0.313992051572431</v>
      </c>
    </row>
    <row r="5" spans="1:7" ht="18.75">
      <c r="A5" s="175"/>
      <c r="B5" s="168" t="s">
        <v>297</v>
      </c>
      <c r="C5" s="62">
        <v>167076</v>
      </c>
      <c r="D5" s="62">
        <v>35640</v>
      </c>
      <c r="E5" s="62">
        <v>9406.9</v>
      </c>
      <c r="F5" s="34">
        <f aca="true" t="shared" si="0" ref="F5:F38">E5/C5</f>
        <v>0.05630311953841365</v>
      </c>
      <c r="G5" s="34">
        <f aca="true" t="shared" si="1" ref="G5:G37">E5/D5</f>
        <v>0.2639421997755331</v>
      </c>
    </row>
    <row r="6" spans="1:7" ht="31.5">
      <c r="A6" s="175"/>
      <c r="B6" s="168" t="s">
        <v>298</v>
      </c>
      <c r="C6" s="62">
        <v>100</v>
      </c>
      <c r="D6" s="62">
        <v>25</v>
      </c>
      <c r="E6" s="62">
        <v>77.4</v>
      </c>
      <c r="F6" s="34">
        <f t="shared" si="0"/>
        <v>0.774</v>
      </c>
      <c r="G6" s="34">
        <f t="shared" si="1"/>
        <v>3.096</v>
      </c>
    </row>
    <row r="7" spans="1:7" ht="31.5">
      <c r="A7" s="175"/>
      <c r="B7" s="168" t="s">
        <v>299</v>
      </c>
      <c r="C7" s="62">
        <v>11700</v>
      </c>
      <c r="D7" s="62">
        <v>2900</v>
      </c>
      <c r="E7" s="62">
        <v>2708.3</v>
      </c>
      <c r="F7" s="34">
        <f t="shared" si="0"/>
        <v>0.23147863247863248</v>
      </c>
      <c r="G7" s="34">
        <f t="shared" si="1"/>
        <v>0.933896551724138</v>
      </c>
    </row>
    <row r="8" spans="1:7" ht="18.75">
      <c r="A8" s="175"/>
      <c r="B8" s="168" t="s">
        <v>6</v>
      </c>
      <c r="C8" s="62">
        <v>21408.4</v>
      </c>
      <c r="D8" s="62">
        <v>10372.9</v>
      </c>
      <c r="E8" s="62">
        <v>1623.1</v>
      </c>
      <c r="F8" s="34">
        <f t="shared" si="0"/>
        <v>0.0758160348274509</v>
      </c>
      <c r="G8" s="34">
        <f t="shared" si="1"/>
        <v>0.15647504555138872</v>
      </c>
    </row>
    <row r="9" spans="1:7" ht="18.75">
      <c r="A9" s="175"/>
      <c r="B9" s="168" t="s">
        <v>176</v>
      </c>
      <c r="C9" s="62">
        <v>28351.7</v>
      </c>
      <c r="D9" s="62">
        <v>5970</v>
      </c>
      <c r="E9" s="62">
        <v>2574</v>
      </c>
      <c r="F9" s="34">
        <f t="shared" si="0"/>
        <v>0.09078820670365445</v>
      </c>
      <c r="G9" s="34">
        <f t="shared" si="1"/>
        <v>0.4311557788944724</v>
      </c>
    </row>
    <row r="10" spans="1:7" ht="18.75">
      <c r="A10" s="175"/>
      <c r="B10" s="168" t="s">
        <v>308</v>
      </c>
      <c r="C10" s="62">
        <v>8800</v>
      </c>
      <c r="D10" s="62">
        <v>570</v>
      </c>
      <c r="E10" s="62">
        <v>-110.2</v>
      </c>
      <c r="F10" s="34">
        <f t="shared" si="0"/>
        <v>-0.012522727272727274</v>
      </c>
      <c r="G10" s="34">
        <f t="shared" si="1"/>
        <v>-0.19333333333333333</v>
      </c>
    </row>
    <row r="11" spans="1:7" ht="18.75">
      <c r="A11" s="175"/>
      <c r="B11" s="168" t="s">
        <v>8</v>
      </c>
      <c r="C11" s="62">
        <v>29300</v>
      </c>
      <c r="D11" s="62">
        <v>3102</v>
      </c>
      <c r="E11" s="62">
        <v>1582.8</v>
      </c>
      <c r="F11" s="34">
        <f t="shared" si="0"/>
        <v>0.05402047781569966</v>
      </c>
      <c r="G11" s="34">
        <f t="shared" si="1"/>
        <v>0.5102514506769826</v>
      </c>
    </row>
    <row r="12" spans="1:7" ht="18" customHeight="1">
      <c r="A12" s="175"/>
      <c r="B12" s="168" t="s">
        <v>300</v>
      </c>
      <c r="C12" s="62">
        <v>4803.9</v>
      </c>
      <c r="D12" s="62">
        <v>818</v>
      </c>
      <c r="E12" s="62">
        <v>297</v>
      </c>
      <c r="F12" s="34">
        <f t="shared" si="0"/>
        <v>0.06182476737650659</v>
      </c>
      <c r="G12" s="34">
        <f t="shared" si="1"/>
        <v>0.363080684596577</v>
      </c>
    </row>
    <row r="13" spans="1:7" ht="16.5" customHeight="1" hidden="1">
      <c r="A13" s="175"/>
      <c r="B13" s="168" t="s">
        <v>242</v>
      </c>
      <c r="C13" s="62"/>
      <c r="D13" s="62"/>
      <c r="E13" s="62"/>
      <c r="F13" s="34" t="e">
        <f t="shared" si="0"/>
        <v>#DIV/0!</v>
      </c>
      <c r="G13" s="34" t="e">
        <f t="shared" si="1"/>
        <v>#DIV/0!</v>
      </c>
    </row>
    <row r="14" spans="1:7" ht="31.5">
      <c r="A14" s="175"/>
      <c r="B14" s="168" t="s">
        <v>301</v>
      </c>
      <c r="C14" s="62">
        <v>6500</v>
      </c>
      <c r="D14" s="62">
        <v>1200</v>
      </c>
      <c r="E14" s="62">
        <v>795.8</v>
      </c>
      <c r="F14" s="34">
        <f t="shared" si="0"/>
        <v>0.12243076923076922</v>
      </c>
      <c r="G14" s="34">
        <f t="shared" si="1"/>
        <v>0.6631666666666667</v>
      </c>
    </row>
    <row r="15" spans="1:7" ht="30.75" customHeight="1">
      <c r="A15" s="175"/>
      <c r="B15" s="168" t="s">
        <v>307</v>
      </c>
      <c r="C15" s="62">
        <v>2300</v>
      </c>
      <c r="D15" s="62">
        <v>550</v>
      </c>
      <c r="E15" s="62">
        <v>155.2</v>
      </c>
      <c r="F15" s="34">
        <f t="shared" si="0"/>
        <v>0.06747826086956521</v>
      </c>
      <c r="G15" s="34">
        <f t="shared" si="1"/>
        <v>0.28218181818181814</v>
      </c>
    </row>
    <row r="16" spans="1:7" ht="34.5" customHeight="1" hidden="1">
      <c r="A16" s="175"/>
      <c r="B16" s="168" t="s">
        <v>442</v>
      </c>
      <c r="C16" s="62">
        <v>0</v>
      </c>
      <c r="D16" s="62">
        <v>0</v>
      </c>
      <c r="E16" s="62">
        <v>0</v>
      </c>
      <c r="F16" s="34" t="e">
        <f t="shared" si="0"/>
        <v>#DIV/0!</v>
      </c>
      <c r="G16" s="34" t="e">
        <f t="shared" si="1"/>
        <v>#DIV/0!</v>
      </c>
    </row>
    <row r="17" spans="1:7" ht="31.5">
      <c r="A17" s="175"/>
      <c r="B17" s="168" t="s">
        <v>294</v>
      </c>
      <c r="C17" s="62">
        <v>15</v>
      </c>
      <c r="D17" s="62">
        <v>3</v>
      </c>
      <c r="E17" s="62">
        <v>1.5</v>
      </c>
      <c r="F17" s="34">
        <f t="shared" si="0"/>
        <v>0.1</v>
      </c>
      <c r="G17" s="34">
        <f t="shared" si="1"/>
        <v>0.5</v>
      </c>
    </row>
    <row r="18" spans="1:7" ht="31.5" hidden="1">
      <c r="A18" s="175"/>
      <c r="B18" s="168" t="s">
        <v>295</v>
      </c>
      <c r="C18" s="62">
        <v>0</v>
      </c>
      <c r="D18" s="62">
        <v>0</v>
      </c>
      <c r="E18" s="62">
        <v>0</v>
      </c>
      <c r="F18" s="34" t="e">
        <f t="shared" si="0"/>
        <v>#DIV/0!</v>
      </c>
      <c r="G18" s="34" t="e">
        <f t="shared" si="1"/>
        <v>#DIV/0!</v>
      </c>
    </row>
    <row r="19" spans="1:7" ht="31.5">
      <c r="A19" s="175"/>
      <c r="B19" s="168" t="s">
        <v>302</v>
      </c>
      <c r="C19" s="62">
        <v>300</v>
      </c>
      <c r="D19" s="62">
        <v>75</v>
      </c>
      <c r="E19" s="62">
        <v>18.4</v>
      </c>
      <c r="F19" s="34">
        <f t="shared" si="0"/>
        <v>0.06133333333333333</v>
      </c>
      <c r="G19" s="34">
        <f t="shared" si="1"/>
        <v>0.24533333333333332</v>
      </c>
    </row>
    <row r="20" spans="1:7" ht="20.25" customHeight="1">
      <c r="A20" s="175"/>
      <c r="B20" s="168" t="s">
        <v>303</v>
      </c>
      <c r="C20" s="62">
        <v>660</v>
      </c>
      <c r="D20" s="62">
        <v>146</v>
      </c>
      <c r="E20" s="62">
        <v>35.9</v>
      </c>
      <c r="F20" s="34">
        <f t="shared" si="0"/>
        <v>0.05439393939393939</v>
      </c>
      <c r="G20" s="34">
        <f t="shared" si="1"/>
        <v>0.2458904109589041</v>
      </c>
    </row>
    <row r="21" spans="1:7" ht="27" customHeight="1" hidden="1">
      <c r="A21" s="175"/>
      <c r="B21" s="168" t="s">
        <v>15</v>
      </c>
      <c r="C21" s="62"/>
      <c r="D21" s="62"/>
      <c r="E21" s="62"/>
      <c r="F21" s="34" t="e">
        <f t="shared" si="0"/>
        <v>#DIV/0!</v>
      </c>
      <c r="G21" s="34" t="e">
        <f t="shared" si="1"/>
        <v>#DIV/0!</v>
      </c>
    </row>
    <row r="22" spans="1:7" ht="18.75" customHeight="1">
      <c r="A22" s="175"/>
      <c r="B22" s="168" t="s">
        <v>317</v>
      </c>
      <c r="C22" s="62">
        <v>5</v>
      </c>
      <c r="D22" s="62">
        <v>1</v>
      </c>
      <c r="E22" s="62">
        <v>13.2</v>
      </c>
      <c r="F22" s="34">
        <f t="shared" si="0"/>
        <v>2.6399999999999997</v>
      </c>
      <c r="G22" s="34">
        <f t="shared" si="1"/>
        <v>13.2</v>
      </c>
    </row>
    <row r="23" spans="1:7" ht="31.5">
      <c r="A23" s="175"/>
      <c r="B23" s="168" t="s">
        <v>305</v>
      </c>
      <c r="C23" s="62">
        <v>1100</v>
      </c>
      <c r="D23" s="62">
        <v>250</v>
      </c>
      <c r="E23" s="62">
        <v>102.3</v>
      </c>
      <c r="F23" s="34">
        <f t="shared" si="0"/>
        <v>0.093</v>
      </c>
      <c r="G23" s="34">
        <f t="shared" si="1"/>
        <v>0.4092</v>
      </c>
    </row>
    <row r="24" spans="1:7" ht="31.5">
      <c r="A24" s="175"/>
      <c r="B24" s="168" t="s">
        <v>306</v>
      </c>
      <c r="C24" s="62">
        <v>250</v>
      </c>
      <c r="D24" s="62">
        <v>100</v>
      </c>
      <c r="E24" s="62">
        <v>98.5</v>
      </c>
      <c r="F24" s="34">
        <f t="shared" si="0"/>
        <v>0.394</v>
      </c>
      <c r="G24" s="34">
        <f t="shared" si="1"/>
        <v>0.985</v>
      </c>
    </row>
    <row r="25" spans="1:7" ht="18.75" hidden="1">
      <c r="A25" s="175"/>
      <c r="B25" s="168" t="s">
        <v>17</v>
      </c>
      <c r="C25" s="62">
        <v>1177.1</v>
      </c>
      <c r="D25" s="62">
        <v>291</v>
      </c>
      <c r="E25" s="62">
        <v>356.4</v>
      </c>
      <c r="F25" s="34">
        <f t="shared" si="0"/>
        <v>0.30277801376263697</v>
      </c>
      <c r="G25" s="34">
        <f t="shared" si="1"/>
        <v>1.224742268041237</v>
      </c>
    </row>
    <row r="26" spans="1:7" ht="18.75">
      <c r="A26" s="175"/>
      <c r="B26" s="168" t="s">
        <v>18</v>
      </c>
      <c r="C26" s="62">
        <v>0</v>
      </c>
      <c r="D26" s="62">
        <v>0</v>
      </c>
      <c r="E26" s="62">
        <v>0.4</v>
      </c>
      <c r="F26" s="34">
        <v>0</v>
      </c>
      <c r="G26" s="34">
        <v>0</v>
      </c>
    </row>
    <row r="27" spans="1:7" ht="14.25" customHeight="1" hidden="1">
      <c r="A27" s="175"/>
      <c r="B27" s="168" t="s">
        <v>264</v>
      </c>
      <c r="C27" s="62"/>
      <c r="D27" s="62"/>
      <c r="E27" s="62"/>
      <c r="F27" s="34" t="e">
        <f t="shared" si="0"/>
        <v>#DIV/0!</v>
      </c>
      <c r="G27" s="34" t="e">
        <f t="shared" si="1"/>
        <v>#DIV/0!</v>
      </c>
    </row>
    <row r="28" spans="1:12" ht="18.75">
      <c r="A28" s="175"/>
      <c r="B28" s="172" t="s">
        <v>68</v>
      </c>
      <c r="C28" s="62">
        <f>C29+C30+C32+C34</f>
        <v>822789.4</v>
      </c>
      <c r="D28" s="62">
        <f>D29+D30+D32+D34</f>
        <v>146845.70000000004</v>
      </c>
      <c r="E28" s="62">
        <f>E29+E30+E32+E34</f>
        <v>25712.4</v>
      </c>
      <c r="F28" s="34">
        <f t="shared" si="0"/>
        <v>0.03125028105612445</v>
      </c>
      <c r="G28" s="34">
        <f t="shared" si="1"/>
        <v>0.17509807914021314</v>
      </c>
      <c r="I28" s="20"/>
      <c r="J28" s="20"/>
      <c r="K28" s="20"/>
      <c r="L28" s="20"/>
    </row>
    <row r="29" spans="1:12" ht="21" customHeight="1">
      <c r="A29" s="175"/>
      <c r="B29" s="168" t="s">
        <v>20</v>
      </c>
      <c r="C29" s="62">
        <f>МР!D28+'МО г.Ртищево'!D23+'Кр-звезда'!D23+Макарово!D26+Октябрьский!D23+Салтыковка!D23+Урусово!D24+'Ш-Голицыно'!D23</f>
        <v>125621.50000000001</v>
      </c>
      <c r="D29" s="62">
        <f>МР!E28+'МО г.Ртищево'!E23+'Кр-звезда'!E23+Макарово!E26+Октябрьский!E23+Салтыковка!E23+Урусово!E24+'Ш-Голицыно'!E23</f>
        <v>31405.4</v>
      </c>
      <c r="E29" s="62">
        <f>МР!F28+'МО г.Ртищево'!F23+'Кр-звезда'!F23+Макарово!F26+Октябрьский!F23+Салтыковка!F23+Урусово!F24+'Ш-Голицыно'!F23</f>
        <v>10467</v>
      </c>
      <c r="F29" s="34">
        <f t="shared" si="0"/>
        <v>0.08332172438635105</v>
      </c>
      <c r="G29" s="34">
        <f t="shared" si="1"/>
        <v>0.3332866322352207</v>
      </c>
      <c r="I29" s="20"/>
      <c r="J29" s="21"/>
      <c r="K29" s="20"/>
      <c r="L29" s="20"/>
    </row>
    <row r="30" spans="1:12" ht="23.25" customHeight="1">
      <c r="A30" s="175"/>
      <c r="B30" s="168" t="s">
        <v>21</v>
      </c>
      <c r="C30" s="62">
        <f>МР!D29+'Кр-звезда'!D24+Макарово!D27+Октябрьский!D24+Салтыковка!D24+Урусово!D26+'Ш-Голицыно'!D25</f>
        <v>401353.3</v>
      </c>
      <c r="D30" s="62">
        <f>МР!E29+'Кр-звезда'!E24+Макарово!E27+Октябрьский!E24+Салтыковка!E24+Урусово!E26+'Ш-Голицыно'!E25</f>
        <v>100338.10000000002</v>
      </c>
      <c r="E30" s="62">
        <f>МР!F29+'Кр-звезда'!F24+Макарово!F27+Октябрьский!F24+Салтыковка!F24+Урусово!F26+'Ш-Голицыно'!F25</f>
        <v>15245.4</v>
      </c>
      <c r="F30" s="34">
        <f t="shared" si="0"/>
        <v>0.0379849872917452</v>
      </c>
      <c r="G30" s="34">
        <f t="shared" si="1"/>
        <v>0.15194028987991598</v>
      </c>
      <c r="I30" s="20"/>
      <c r="J30" s="20"/>
      <c r="K30" s="21"/>
      <c r="L30" s="20"/>
    </row>
    <row r="31" spans="1:12" ht="23.25" customHeight="1">
      <c r="A31" s="175"/>
      <c r="B31" s="168" t="s">
        <v>133</v>
      </c>
      <c r="C31" s="62">
        <f>'Кр-звезда'!D24+Макарово!D27+Октябрьский!D24+Салтыковка!D24+Урусово!D26+'Ш-Голицыно'!D25</f>
        <v>972</v>
      </c>
      <c r="D31" s="62">
        <f>'Кр-звезда'!E24+Макарово!E27+Октябрьский!E24+Салтыковка!E24+Урусово!E26+'Ш-Голицыно'!E25</f>
        <v>242.79999999999998</v>
      </c>
      <c r="E31" s="62">
        <f>'Кр-звезда'!F24+Макарово!F27+Октябрьский!F24+Салтыковка!F24+Урусово!F26+'Ш-Голицыно'!F25</f>
        <v>0</v>
      </c>
      <c r="F31" s="34">
        <f t="shared" si="0"/>
        <v>0</v>
      </c>
      <c r="G31" s="34">
        <f t="shared" si="1"/>
        <v>0</v>
      </c>
      <c r="I31" s="20"/>
      <c r="J31" s="20"/>
      <c r="K31" s="20"/>
      <c r="L31" s="20"/>
    </row>
    <row r="32" spans="1:7" ht="22.5" customHeight="1">
      <c r="A32" s="175"/>
      <c r="B32" s="168" t="s">
        <v>22</v>
      </c>
      <c r="C32" s="62">
        <f>МР!D30+'МО г.Ртищево'!D24+'МО г.Ртищево'!D25</f>
        <v>291974.2</v>
      </c>
      <c r="D32" s="62">
        <f>МР!E30+'МО г.Ртищево'!E24+'МО г.Ртищево'!E25</f>
        <v>14142.1</v>
      </c>
      <c r="E32" s="62">
        <f>МР!F30+'МО г.Ртищево'!F24+'МО г.Ртищево'!F25</f>
        <v>0</v>
      </c>
      <c r="F32" s="34">
        <f t="shared" si="0"/>
        <v>0</v>
      </c>
      <c r="G32" s="34">
        <f t="shared" si="1"/>
        <v>0</v>
      </c>
    </row>
    <row r="33" spans="1:7" ht="56.25" customHeight="1" hidden="1">
      <c r="A33" s="175"/>
      <c r="B33" s="168"/>
      <c r="C33" s="62"/>
      <c r="D33" s="62"/>
      <c r="E33" s="62"/>
      <c r="F33" s="34" t="e">
        <f t="shared" si="0"/>
        <v>#DIV/0!</v>
      </c>
      <c r="G33" s="34" t="e">
        <f t="shared" si="1"/>
        <v>#DIV/0!</v>
      </c>
    </row>
    <row r="34" spans="1:7" ht="22.5" customHeight="1">
      <c r="A34" s="175"/>
      <c r="B34" s="168" t="s">
        <v>440</v>
      </c>
      <c r="C34" s="62">
        <f>МР!D32+МР!D31</f>
        <v>3840.4</v>
      </c>
      <c r="D34" s="62">
        <f>МР!E32+МР!E31</f>
        <v>960.1</v>
      </c>
      <c r="E34" s="62">
        <f>МР!F32+МР!F31</f>
        <v>0</v>
      </c>
      <c r="F34" s="34">
        <f t="shared" si="0"/>
        <v>0</v>
      </c>
      <c r="G34" s="34">
        <f t="shared" si="1"/>
        <v>0</v>
      </c>
    </row>
    <row r="35" spans="1:7" ht="18.75">
      <c r="A35" s="175"/>
      <c r="B35" s="168" t="s">
        <v>23</v>
      </c>
      <c r="C35" s="62">
        <f>C4+C28</f>
        <v>1105459.4</v>
      </c>
      <c r="D35" s="62">
        <f>МР!E33</f>
        <v>187412.90000000002</v>
      </c>
      <c r="E35" s="62">
        <f>E4+E28</f>
        <v>45092.9</v>
      </c>
      <c r="F35" s="34">
        <f t="shared" si="0"/>
        <v>0.04079109553910348</v>
      </c>
      <c r="G35" s="34">
        <f t="shared" si="1"/>
        <v>0.2406072367483775</v>
      </c>
    </row>
    <row r="36" spans="1:7" ht="18.75">
      <c r="A36" s="175"/>
      <c r="B36" s="65" t="s">
        <v>170</v>
      </c>
      <c r="C36" s="62">
        <v>6510.3</v>
      </c>
      <c r="D36" s="62">
        <v>955.5</v>
      </c>
      <c r="E36" s="62">
        <v>222</v>
      </c>
      <c r="F36" s="34">
        <f t="shared" si="0"/>
        <v>0.03409981106861435</v>
      </c>
      <c r="G36" s="34">
        <f t="shared" si="1"/>
        <v>0.23233908948194662</v>
      </c>
    </row>
    <row r="37" spans="1:7" ht="18.75">
      <c r="A37" s="175"/>
      <c r="B37" s="157" t="s">
        <v>171</v>
      </c>
      <c r="C37" s="62">
        <f>C35-C36</f>
        <v>1098949.0999999999</v>
      </c>
      <c r="D37" s="62">
        <f>D35-D36</f>
        <v>186457.40000000002</v>
      </c>
      <c r="E37" s="62">
        <f>E35-E36</f>
        <v>44870.9</v>
      </c>
      <c r="F37" s="34">
        <f t="shared" si="0"/>
        <v>0.04083073547264383</v>
      </c>
      <c r="G37" s="34">
        <f t="shared" si="1"/>
        <v>0.2406496068270822</v>
      </c>
    </row>
    <row r="38" spans="1:7" ht="18.75" hidden="1">
      <c r="A38" s="175"/>
      <c r="B38" s="168" t="s">
        <v>92</v>
      </c>
      <c r="C38" s="62">
        <f>C4</f>
        <v>282670</v>
      </c>
      <c r="D38" s="62">
        <f>D4</f>
        <v>61722.9</v>
      </c>
      <c r="E38" s="62">
        <f>E4</f>
        <v>19380.5</v>
      </c>
      <c r="F38" s="34">
        <f t="shared" si="0"/>
        <v>0.06856228110517565</v>
      </c>
      <c r="G38" s="34">
        <f>E38/D38</f>
        <v>0.313992051572431</v>
      </c>
    </row>
    <row r="39" spans="1:7" ht="12.75">
      <c r="A39" s="230"/>
      <c r="B39" s="211"/>
      <c r="C39" s="211"/>
      <c r="D39" s="211"/>
      <c r="E39" s="211"/>
      <c r="F39" s="211"/>
      <c r="G39" s="212"/>
    </row>
    <row r="40" spans="1:7" ht="15" customHeight="1">
      <c r="A40" s="223" t="s">
        <v>132</v>
      </c>
      <c r="B40" s="224" t="s">
        <v>24</v>
      </c>
      <c r="C40" s="193" t="s">
        <v>3</v>
      </c>
      <c r="D40" s="195" t="s">
        <v>538</v>
      </c>
      <c r="E40" s="193" t="s">
        <v>4</v>
      </c>
      <c r="F40" s="195" t="s">
        <v>253</v>
      </c>
      <c r="G40" s="195" t="s">
        <v>539</v>
      </c>
    </row>
    <row r="41" spans="1:7" ht="24.75" customHeight="1">
      <c r="A41" s="223"/>
      <c r="B41" s="224"/>
      <c r="C41" s="193"/>
      <c r="D41" s="196"/>
      <c r="E41" s="193"/>
      <c r="F41" s="196"/>
      <c r="G41" s="196"/>
    </row>
    <row r="42" spans="1:7" ht="21" customHeight="1">
      <c r="A42" s="63" t="s">
        <v>56</v>
      </c>
      <c r="B42" s="172" t="s">
        <v>25</v>
      </c>
      <c r="C42" s="61">
        <f>+C44+C46+C47+C48+C43+C45</f>
        <v>77551.9</v>
      </c>
      <c r="D42" s="61">
        <f>+D44+D46+D47+D48+D43+D45</f>
        <v>17828.1</v>
      </c>
      <c r="E42" s="61">
        <f>+E44+E46+E47+E48+E43+E45</f>
        <v>4893.1</v>
      </c>
      <c r="F42" s="34">
        <f>E42/C42</f>
        <v>0.0630945212174041</v>
      </c>
      <c r="G42" s="34">
        <f>E42/D42</f>
        <v>0.2744599817142601</v>
      </c>
    </row>
    <row r="43" spans="1:7" ht="17.25" customHeight="1">
      <c r="A43" s="63" t="s">
        <v>57</v>
      </c>
      <c r="B43" s="158" t="s">
        <v>236</v>
      </c>
      <c r="C43" s="61">
        <f>МР!D39</f>
        <v>2400</v>
      </c>
      <c r="D43" s="61">
        <f>МР!E39</f>
        <v>600</v>
      </c>
      <c r="E43" s="61">
        <f>МР!F39</f>
        <v>150.6</v>
      </c>
      <c r="F43" s="34">
        <f aca="true" t="shared" si="2" ref="F43:F106">E43/C43</f>
        <v>0.06275</v>
      </c>
      <c r="G43" s="34">
        <f aca="true" t="shared" si="3" ref="G43:G106">E43/D43</f>
        <v>0.251</v>
      </c>
    </row>
    <row r="44" spans="1:8" s="17" customFormat="1" ht="31.5">
      <c r="A44" s="93" t="s">
        <v>59</v>
      </c>
      <c r="B44" s="158" t="s">
        <v>250</v>
      </c>
      <c r="C44" s="91">
        <f>МР!D40+'Кр-звезда'!D32+Макарово!D35+Октябрьский!D35+Салтыковка!D35+Урусово!D37+'Ш-Голицыно'!D33+'МО г.Ртищево'!D34</f>
        <v>40487.4</v>
      </c>
      <c r="D44" s="91">
        <f>МР!E40+'Кр-звезда'!E32+Макарово!E35+Октябрьский!E35+Салтыковка!E35+Урусово!E37+'Ш-Голицыно'!E33+'МО г.Ртищево'!E34</f>
        <v>10051.8</v>
      </c>
      <c r="E44" s="91">
        <f>МР!F40+'Кр-звезда'!F32+Макарово!F35+Октябрьский!F35+Салтыковка!F35+Урусово!F37+'Ш-Голицыно'!F33+'МО г.Ртищево'!F34</f>
        <v>2736.1000000000004</v>
      </c>
      <c r="F44" s="34">
        <f t="shared" si="2"/>
        <v>0.06757904928446876</v>
      </c>
      <c r="G44" s="34">
        <f t="shared" si="3"/>
        <v>0.2722000039793868</v>
      </c>
      <c r="H44" s="33"/>
    </row>
    <row r="45" spans="1:8" s="17" customFormat="1" ht="31.5" hidden="1">
      <c r="A45" s="93" t="s">
        <v>183</v>
      </c>
      <c r="B45" s="158" t="s">
        <v>528</v>
      </c>
      <c r="C45" s="91">
        <f>МР!D42</f>
        <v>0</v>
      </c>
      <c r="D45" s="91">
        <f>МР!E42</f>
        <v>0</v>
      </c>
      <c r="E45" s="91">
        <f>МР!F42</f>
        <v>0</v>
      </c>
      <c r="F45" s="34" t="e">
        <f t="shared" si="2"/>
        <v>#DIV/0!</v>
      </c>
      <c r="G45" s="34" t="e">
        <f t="shared" si="3"/>
        <v>#DIV/0!</v>
      </c>
      <c r="H45" s="33"/>
    </row>
    <row r="46" spans="1:8" s="17" customFormat="1" ht="31.5">
      <c r="A46" s="93" t="s">
        <v>60</v>
      </c>
      <c r="B46" s="158" t="s">
        <v>251</v>
      </c>
      <c r="C46" s="91">
        <f>МР!D43</f>
        <v>10677.8</v>
      </c>
      <c r="D46" s="91">
        <f>МР!E43</f>
        <v>2740</v>
      </c>
      <c r="E46" s="91">
        <f>МР!F43</f>
        <v>414.5</v>
      </c>
      <c r="F46" s="34">
        <f t="shared" si="2"/>
        <v>0.03881885781715335</v>
      </c>
      <c r="G46" s="34">
        <f t="shared" si="3"/>
        <v>0.1512773722627737</v>
      </c>
      <c r="H46" s="33"/>
    </row>
    <row r="47" spans="1:8" s="17" customFormat="1" ht="31.5">
      <c r="A47" s="93" t="s">
        <v>61</v>
      </c>
      <c r="B47" s="158" t="s">
        <v>27</v>
      </c>
      <c r="C47" s="91">
        <f>МР!D45+'МО г.Ртищево'!D37+'Кр-звезда'!D35+Макарово!D38+Октябрьский!D39+Салтыковка!D38+Урусово!D40+'Ш-Голицыно'!D36</f>
        <v>570</v>
      </c>
      <c r="D47" s="91">
        <f>МР!E45+'МО г.Ртищево'!E37+'Кр-звезда'!E35+Макарово!E38+Октябрьский!E39+Салтыковка!E38+Урусово!E40+'Ш-Голицыно'!E36</f>
        <v>0</v>
      </c>
      <c r="E47" s="91">
        <f>МР!F45+'МО г.Ртищево'!F37+'Кр-звезда'!F35+Макарово!F38+Октябрьский!F39+Салтыковка!F38+Урусово!F40+'Ш-Голицыно'!F36</f>
        <v>0</v>
      </c>
      <c r="F47" s="34">
        <f t="shared" si="2"/>
        <v>0</v>
      </c>
      <c r="G47" s="34">
        <v>0</v>
      </c>
      <c r="H47" s="33"/>
    </row>
    <row r="48" spans="1:8" s="17" customFormat="1" ht="31.5">
      <c r="A48" s="93" t="s">
        <v>109</v>
      </c>
      <c r="B48" s="158" t="s">
        <v>28</v>
      </c>
      <c r="C48" s="91">
        <f>C49++C50+C51+C52+C53+C54+C55+C56</f>
        <v>23416.7</v>
      </c>
      <c r="D48" s="91">
        <f>D49++D50+D51+D52+D53+D54+D55+D56</f>
        <v>4436.3</v>
      </c>
      <c r="E48" s="91">
        <f>E49++E50+E51+E52+E53+E54+E55+E56</f>
        <v>1591.9</v>
      </c>
      <c r="F48" s="34">
        <f t="shared" si="2"/>
        <v>0.06798139789124856</v>
      </c>
      <c r="G48" s="34">
        <f t="shared" si="3"/>
        <v>0.3588350652570836</v>
      </c>
      <c r="H48" s="33"/>
    </row>
    <row r="49" spans="1:7" ht="18.75">
      <c r="A49" s="171"/>
      <c r="B49" s="168" t="s">
        <v>128</v>
      </c>
      <c r="C49" s="62">
        <f>МР!D47+'МО г.Ртищево'!D39+'МО г.Ртищево'!D43</f>
        <v>14440.6</v>
      </c>
      <c r="D49" s="62">
        <f>МР!E47+'МО г.Ртищево'!E39+'МО г.Ртищево'!E43</f>
        <v>2895.9</v>
      </c>
      <c r="E49" s="62">
        <f>МР!F47+'МО г.Ртищево'!F39+'МО г.Ртищево'!F43</f>
        <v>1084.5</v>
      </c>
      <c r="F49" s="34">
        <f t="shared" si="2"/>
        <v>0.07510075758624987</v>
      </c>
      <c r="G49" s="34">
        <f t="shared" si="3"/>
        <v>0.3744949756552367</v>
      </c>
    </row>
    <row r="50" spans="1:7" ht="18.75">
      <c r="A50" s="171"/>
      <c r="B50" s="168" t="s">
        <v>29</v>
      </c>
      <c r="C50" s="62">
        <f>'Кр-звезда'!D37+Макарово!D40+Октябрьский!D43+Салтыковка!D40+Урусово!D42+'Ш-Голицыно'!D38+МР!D48+'МО г.Ртищево'!D42</f>
        <v>215.1</v>
      </c>
      <c r="D50" s="62">
        <f>'Кр-звезда'!E37+Макарово!E40+Октябрьский!E43+Салтыковка!E40+Урусово!E42+'Ш-Голицыно'!E38+МР!E48+'МО г.Ртищево'!E42</f>
        <v>37.4</v>
      </c>
      <c r="E50" s="62">
        <f>'Кр-звезда'!F37+Макарово!F40+Октябрьский!F43+Салтыковка!F40+Урусово!F42+'Ш-Голицыно'!F38+МР!F48+'МО г.Ртищево'!F42</f>
        <v>0</v>
      </c>
      <c r="F50" s="34">
        <f t="shared" si="2"/>
        <v>0</v>
      </c>
      <c r="G50" s="34">
        <f t="shared" si="3"/>
        <v>0</v>
      </c>
    </row>
    <row r="51" spans="1:7" ht="18.75">
      <c r="A51" s="171"/>
      <c r="B51" s="168" t="s">
        <v>238</v>
      </c>
      <c r="C51" s="62">
        <f>МР!D50</f>
        <v>4267</v>
      </c>
      <c r="D51" s="62">
        <f>МР!E50</f>
        <v>1081.1</v>
      </c>
      <c r="E51" s="62">
        <f>МР!F50</f>
        <v>401</v>
      </c>
      <c r="F51" s="34">
        <f t="shared" si="2"/>
        <v>0.09397703304429342</v>
      </c>
      <c r="G51" s="34">
        <f t="shared" si="3"/>
        <v>0.37091850892609385</v>
      </c>
    </row>
    <row r="52" spans="1:7" ht="20.25" customHeight="1">
      <c r="A52" s="171"/>
      <c r="B52" s="168" t="s">
        <v>173</v>
      </c>
      <c r="C52" s="159">
        <f>'МО г.Ртищево'!D45</f>
        <v>240</v>
      </c>
      <c r="D52" s="159">
        <f>'МО г.Ртищево'!E45</f>
        <v>54.4</v>
      </c>
      <c r="E52" s="159">
        <f>'МО г.Ртищево'!F45</f>
        <v>0</v>
      </c>
      <c r="F52" s="34">
        <f t="shared" si="2"/>
        <v>0</v>
      </c>
      <c r="G52" s="34">
        <f t="shared" si="3"/>
        <v>0</v>
      </c>
    </row>
    <row r="53" spans="1:7" ht="37.5" customHeight="1">
      <c r="A53" s="171"/>
      <c r="B53" s="70" t="s">
        <v>237</v>
      </c>
      <c r="C53" s="159">
        <f>МР!D51</f>
        <v>3000</v>
      </c>
      <c r="D53" s="159">
        <f>МР!E51</f>
        <v>0</v>
      </c>
      <c r="E53" s="159">
        <f>МР!F51</f>
        <v>0</v>
      </c>
      <c r="F53" s="34">
        <f t="shared" si="2"/>
        <v>0</v>
      </c>
      <c r="G53" s="34">
        <v>0</v>
      </c>
    </row>
    <row r="54" spans="1:7" ht="40.5" customHeight="1">
      <c r="A54" s="171"/>
      <c r="B54" s="70" t="s">
        <v>159</v>
      </c>
      <c r="C54" s="159">
        <f>МР!D49+'Кр-звезда'!D38+Макарово!D41+Урусово!D43+'Ш-Голицыно'!D39+Октябрьский!D41+Салтыковка!D41+'МО г.Ртищево'!D44</f>
        <v>279</v>
      </c>
      <c r="D54" s="159">
        <f>МР!E49+'Кр-звезда'!E38+Макарово!E41+Урусово!E43+'Ш-Голицыно'!E39+Октябрьский!E41+Салтыковка!E41+'МО г.Ртищево'!E44</f>
        <v>99</v>
      </c>
      <c r="E54" s="159">
        <f>МР!F49+'Кр-звезда'!F38+Макарово!F41+Урусово!F43+'Ш-Голицыно'!F39+Октябрьский!F41+Салтыковка!F41+'МО г.Ртищево'!F44</f>
        <v>8</v>
      </c>
      <c r="F54" s="34">
        <f t="shared" si="2"/>
        <v>0.02867383512544803</v>
      </c>
      <c r="G54" s="34">
        <f t="shared" si="3"/>
        <v>0.08080808080808081</v>
      </c>
    </row>
    <row r="55" spans="1:7" ht="35.25" customHeight="1" hidden="1">
      <c r="A55" s="171"/>
      <c r="B55" s="70" t="s">
        <v>245</v>
      </c>
      <c r="C55" s="159">
        <f>Салтыковка!D43+'Ш-Голицыно'!D40+Урусово!D44</f>
        <v>0</v>
      </c>
      <c r="D55" s="159">
        <f>Салтыковка!E43+'Ш-Голицыно'!E40+Урусово!E44</f>
        <v>0</v>
      </c>
      <c r="E55" s="159">
        <f>Салтыковка!F43+'Ш-Голицыно'!F40+Урусово!F44</f>
        <v>0</v>
      </c>
      <c r="F55" s="34" t="e">
        <f t="shared" si="2"/>
        <v>#DIV/0!</v>
      </c>
      <c r="G55" s="34" t="e">
        <f t="shared" si="3"/>
        <v>#DIV/0!</v>
      </c>
    </row>
    <row r="56" spans="1:7" ht="35.25" customHeight="1">
      <c r="A56" s="171"/>
      <c r="B56" s="70" t="s">
        <v>262</v>
      </c>
      <c r="C56" s="159">
        <f>МР!D52+'МО г.Ртищево'!D41+Урусово!D45</f>
        <v>975</v>
      </c>
      <c r="D56" s="159">
        <f>МР!E52+'МО г.Ртищево'!E41+Урусово!E45</f>
        <v>268.5</v>
      </c>
      <c r="E56" s="159">
        <f>МР!F52+'МО г.Ртищево'!F41+Урусово!F45</f>
        <v>98.4</v>
      </c>
      <c r="F56" s="34">
        <f t="shared" si="2"/>
        <v>0.10092307692307693</v>
      </c>
      <c r="G56" s="34">
        <f t="shared" si="3"/>
        <v>0.3664804469273743</v>
      </c>
    </row>
    <row r="57" spans="1:7" ht="21" customHeight="1">
      <c r="A57" s="63" t="s">
        <v>93</v>
      </c>
      <c r="B57" s="172" t="s">
        <v>88</v>
      </c>
      <c r="C57" s="61">
        <f>C58</f>
        <v>972</v>
      </c>
      <c r="D57" s="61">
        <f>D58</f>
        <v>0</v>
      </c>
      <c r="E57" s="61">
        <f>E58</f>
        <v>0</v>
      </c>
      <c r="F57" s="34">
        <f t="shared" si="2"/>
        <v>0</v>
      </c>
      <c r="G57" s="34">
        <v>0</v>
      </c>
    </row>
    <row r="58" spans="1:8" s="17" customFormat="1" ht="31.5">
      <c r="A58" s="93" t="s">
        <v>94</v>
      </c>
      <c r="B58" s="158" t="s">
        <v>89</v>
      </c>
      <c r="C58" s="91">
        <f>'Кр-звезда'!D42+Макарово!D45+Октябрьский!D46+Салтыковка!D45+Урусово!D47+'Ш-Голицыно'!D43</f>
        <v>972</v>
      </c>
      <c r="D58" s="91">
        <f>'Кр-звезда'!E42+Макарово!E45+Октябрьский!E46+Салтыковка!E45+Урусово!E47+'Ш-Голицыно'!E43</f>
        <v>0</v>
      </c>
      <c r="E58" s="91">
        <f>'Кр-звезда'!F42+Макарово!F45+Октябрьский!F46+Салтыковка!F45+Урусово!F47+'Ш-Голицыно'!F43</f>
        <v>0</v>
      </c>
      <c r="F58" s="34">
        <f t="shared" si="2"/>
        <v>0</v>
      </c>
      <c r="G58" s="34">
        <v>0</v>
      </c>
      <c r="H58" s="33"/>
    </row>
    <row r="59" spans="1:7" ht="21" customHeight="1">
      <c r="A59" s="63" t="s">
        <v>62</v>
      </c>
      <c r="B59" s="172" t="s">
        <v>30</v>
      </c>
      <c r="C59" s="61">
        <f>C62+C60</f>
        <v>978.3</v>
      </c>
      <c r="D59" s="61">
        <f>D62+D60</f>
        <v>116.7</v>
      </c>
      <c r="E59" s="61">
        <f>E62+E60</f>
        <v>38</v>
      </c>
      <c r="F59" s="34">
        <f t="shared" si="2"/>
        <v>0.03884289072881529</v>
      </c>
      <c r="G59" s="34">
        <f t="shared" si="3"/>
        <v>0.32562125107112255</v>
      </c>
    </row>
    <row r="60" spans="1:7" ht="21" customHeight="1">
      <c r="A60" s="63" t="s">
        <v>95</v>
      </c>
      <c r="B60" s="172" t="s">
        <v>90</v>
      </c>
      <c r="C60" s="61">
        <f>C61</f>
        <v>268.3</v>
      </c>
      <c r="D60" s="61">
        <f>D61</f>
        <v>20.400000000000002</v>
      </c>
      <c r="E60" s="61">
        <f>E61</f>
        <v>0</v>
      </c>
      <c r="F60" s="34">
        <f t="shared" si="2"/>
        <v>0</v>
      </c>
      <c r="G60" s="34">
        <f t="shared" si="3"/>
        <v>0</v>
      </c>
    </row>
    <row r="61" spans="1:7" ht="51" customHeight="1">
      <c r="A61" s="63"/>
      <c r="B61" s="168" t="s">
        <v>480</v>
      </c>
      <c r="C61" s="62">
        <f>'Кр-звезда'!D44+Макарово!D47+Октябрьский!D48+Салтыковка!D47+Урусово!D49+'Ш-Голицыно'!D45+'МО г.Ртищево'!D47</f>
        <v>268.3</v>
      </c>
      <c r="D61" s="62">
        <f>'Кр-звезда'!E44+Макарово!E47+Октябрьский!E48+Салтыковка!E47+Урусово!E49+'Ш-Голицыно'!E45+'МО г.Ртищево'!E47</f>
        <v>20.400000000000002</v>
      </c>
      <c r="E61" s="62">
        <f>'Кр-звезда'!F44+Макарово!F47+Октябрьский!F48+Салтыковка!F47+Урусово!F49+'Ш-Голицыно'!F45+'МО г.Ртищево'!F47</f>
        <v>0</v>
      </c>
      <c r="F61" s="34">
        <f t="shared" si="2"/>
        <v>0</v>
      </c>
      <c r="G61" s="34">
        <f t="shared" si="3"/>
        <v>0</v>
      </c>
    </row>
    <row r="62" spans="1:8" s="17" customFormat="1" ht="39.75" customHeight="1">
      <c r="A62" s="93" t="s">
        <v>131</v>
      </c>
      <c r="B62" s="158" t="s">
        <v>151</v>
      </c>
      <c r="C62" s="91">
        <f>C63+C68+C67</f>
        <v>710</v>
      </c>
      <c r="D62" s="91">
        <f>D63+D68+D67</f>
        <v>96.3</v>
      </c>
      <c r="E62" s="91">
        <f>E63+E68+E67</f>
        <v>38</v>
      </c>
      <c r="F62" s="34">
        <f t="shared" si="2"/>
        <v>0.05352112676056338</v>
      </c>
      <c r="G62" s="34">
        <f t="shared" si="3"/>
        <v>0.39460020768431986</v>
      </c>
      <c r="H62" s="33"/>
    </row>
    <row r="63" spans="1:7" ht="93.75" customHeight="1">
      <c r="A63" s="171"/>
      <c r="B63" s="168" t="s">
        <v>257</v>
      </c>
      <c r="C63" s="62">
        <f>C64+C65+C66</f>
        <v>610</v>
      </c>
      <c r="D63" s="62">
        <f>D64+D65+D66</f>
        <v>96.3</v>
      </c>
      <c r="E63" s="62">
        <f>E64+E65+E66</f>
        <v>38</v>
      </c>
      <c r="F63" s="34">
        <f t="shared" si="2"/>
        <v>0.06229508196721312</v>
      </c>
      <c r="G63" s="34">
        <f t="shared" si="3"/>
        <v>0.39460020768431986</v>
      </c>
    </row>
    <row r="64" spans="1:7" ht="35.25" customHeight="1">
      <c r="A64" s="171"/>
      <c r="B64" s="65" t="s">
        <v>227</v>
      </c>
      <c r="C64" s="62">
        <f>'МО г.Ртищево'!D54</f>
        <v>50</v>
      </c>
      <c r="D64" s="62">
        <f>'МО г.Ртищево'!E54</f>
        <v>0</v>
      </c>
      <c r="E64" s="62">
        <f>'МО г.Ртищево'!F54</f>
        <v>0</v>
      </c>
      <c r="F64" s="34">
        <f t="shared" si="2"/>
        <v>0</v>
      </c>
      <c r="G64" s="34">
        <v>0</v>
      </c>
    </row>
    <row r="65" spans="1:7" ht="51.75" customHeight="1">
      <c r="A65" s="171"/>
      <c r="B65" s="65" t="s">
        <v>229</v>
      </c>
      <c r="C65" s="62">
        <f>'МО г.Ртищево'!D55</f>
        <v>550</v>
      </c>
      <c r="D65" s="62">
        <f>'МО г.Ртищево'!E55</f>
        <v>96.3</v>
      </c>
      <c r="E65" s="62">
        <f>'МО г.Ртищево'!F55</f>
        <v>38</v>
      </c>
      <c r="F65" s="34">
        <f t="shared" si="2"/>
        <v>0.06909090909090909</v>
      </c>
      <c r="G65" s="34">
        <f t="shared" si="3"/>
        <v>0.39460020768431986</v>
      </c>
    </row>
    <row r="66" spans="1:7" ht="34.5" customHeight="1">
      <c r="A66" s="171"/>
      <c r="B66" s="65" t="s">
        <v>233</v>
      </c>
      <c r="C66" s="62">
        <f>'МО г.Ртищево'!D57</f>
        <v>10</v>
      </c>
      <c r="D66" s="62">
        <f>'МО г.Ртищево'!E57</f>
        <v>0</v>
      </c>
      <c r="E66" s="62">
        <f>'МО г.Ртищево'!F57</f>
        <v>0</v>
      </c>
      <c r="F66" s="34">
        <f t="shared" si="2"/>
        <v>0</v>
      </c>
      <c r="G66" s="34">
        <v>0</v>
      </c>
    </row>
    <row r="67" spans="1:7" ht="34.5" customHeight="1">
      <c r="A67" s="171"/>
      <c r="B67" s="65" t="s">
        <v>527</v>
      </c>
      <c r="C67" s="62">
        <f>МР!D59</f>
        <v>100</v>
      </c>
      <c r="D67" s="62">
        <f>МР!E59</f>
        <v>0</v>
      </c>
      <c r="E67" s="62">
        <f>МР!F59</f>
        <v>0</v>
      </c>
      <c r="F67" s="34">
        <f t="shared" si="2"/>
        <v>0</v>
      </c>
      <c r="G67" s="34">
        <v>0</v>
      </c>
    </row>
    <row r="68" spans="1:7" ht="34.5" customHeight="1" hidden="1">
      <c r="A68" s="171"/>
      <c r="B68" s="65" t="s">
        <v>262</v>
      </c>
      <c r="C68" s="62">
        <f>'Кр-звезда'!D48+Салтыковка!D51+'Ш-Голицыно'!D52+Макарово!D50</f>
        <v>0</v>
      </c>
      <c r="D68" s="62">
        <f>'Кр-звезда'!E48+Салтыковка!E51+'Ш-Голицыно'!E52+Макарово!E50</f>
        <v>0</v>
      </c>
      <c r="E68" s="62">
        <f>'Кр-звезда'!F48+Салтыковка!F51+'Ш-Голицыно'!F52+Макарово!F50</f>
        <v>0</v>
      </c>
      <c r="F68" s="34" t="e">
        <f t="shared" si="2"/>
        <v>#DIV/0!</v>
      </c>
      <c r="G68" s="34" t="e">
        <f t="shared" si="3"/>
        <v>#DIV/0!</v>
      </c>
    </row>
    <row r="69" spans="1:7" ht="22.5" customHeight="1">
      <c r="A69" s="63" t="s">
        <v>63</v>
      </c>
      <c r="B69" s="172" t="s">
        <v>31</v>
      </c>
      <c r="C69" s="61">
        <f>C75+C77+C81+C120+C70</f>
        <v>250640.4</v>
      </c>
      <c r="D69" s="61">
        <f>D75+D77+D81+D120+D70</f>
        <v>133642.4</v>
      </c>
      <c r="E69" s="61">
        <f>E75+E77+E81+E120+E70</f>
        <v>790.1</v>
      </c>
      <c r="F69" s="34">
        <f t="shared" si="2"/>
        <v>0.0031523250042690644</v>
      </c>
      <c r="G69" s="34">
        <f t="shared" si="3"/>
        <v>0.005912045877655594</v>
      </c>
    </row>
    <row r="70" spans="1:7" ht="22.5" customHeight="1">
      <c r="A70" s="63" t="s">
        <v>457</v>
      </c>
      <c r="B70" s="168" t="s">
        <v>458</v>
      </c>
      <c r="C70" s="61">
        <f>C71</f>
        <v>61</v>
      </c>
      <c r="D70" s="61">
        <f>D71</f>
        <v>10.7</v>
      </c>
      <c r="E70" s="61">
        <f>E71</f>
        <v>0</v>
      </c>
      <c r="F70" s="34">
        <f t="shared" si="2"/>
        <v>0</v>
      </c>
      <c r="G70" s="34">
        <f t="shared" si="3"/>
        <v>0</v>
      </c>
    </row>
    <row r="71" spans="1:7" ht="52.5" customHeight="1">
      <c r="A71" s="63"/>
      <c r="B71" s="168" t="s">
        <v>465</v>
      </c>
      <c r="C71" s="62">
        <f>C72+C73+C74</f>
        <v>61</v>
      </c>
      <c r="D71" s="62">
        <f>D72+D73+D74</f>
        <v>10.7</v>
      </c>
      <c r="E71" s="62">
        <f>E72+E73+E74</f>
        <v>0</v>
      </c>
      <c r="F71" s="34">
        <f t="shared" si="2"/>
        <v>0</v>
      </c>
      <c r="G71" s="34">
        <f t="shared" si="3"/>
        <v>0</v>
      </c>
    </row>
    <row r="72" spans="1:7" ht="18.75" customHeight="1">
      <c r="A72" s="63"/>
      <c r="B72" s="168" t="s">
        <v>460</v>
      </c>
      <c r="C72" s="62">
        <f>МР!D63</f>
        <v>10</v>
      </c>
      <c r="D72" s="62">
        <f>МР!E63</f>
        <v>1.8</v>
      </c>
      <c r="E72" s="62">
        <f>МР!F63</f>
        <v>0</v>
      </c>
      <c r="F72" s="34">
        <f t="shared" si="2"/>
        <v>0</v>
      </c>
      <c r="G72" s="34">
        <f t="shared" si="3"/>
        <v>0</v>
      </c>
    </row>
    <row r="73" spans="1:7" ht="38.25" customHeight="1">
      <c r="A73" s="63"/>
      <c r="B73" s="168" t="s">
        <v>463</v>
      </c>
      <c r="C73" s="62">
        <f>МР!D64</f>
        <v>35</v>
      </c>
      <c r="D73" s="62">
        <f>МР!E64</f>
        <v>6.1</v>
      </c>
      <c r="E73" s="62">
        <f>МР!F64</f>
        <v>0</v>
      </c>
      <c r="F73" s="34">
        <f t="shared" si="2"/>
        <v>0</v>
      </c>
      <c r="G73" s="34">
        <f t="shared" si="3"/>
        <v>0</v>
      </c>
    </row>
    <row r="74" spans="1:7" ht="32.25" customHeight="1" hidden="1">
      <c r="A74" s="63"/>
      <c r="B74" s="168" t="s">
        <v>464</v>
      </c>
      <c r="C74" s="62">
        <f>МР!D65</f>
        <v>16</v>
      </c>
      <c r="D74" s="62">
        <f>МР!E65</f>
        <v>2.8</v>
      </c>
      <c r="E74" s="62">
        <f>МР!F65</f>
        <v>0</v>
      </c>
      <c r="F74" s="34">
        <f t="shared" si="2"/>
        <v>0</v>
      </c>
      <c r="G74" s="34">
        <f t="shared" si="3"/>
        <v>0</v>
      </c>
    </row>
    <row r="75" spans="1:7" ht="22.5" customHeight="1">
      <c r="A75" s="63" t="s">
        <v>184</v>
      </c>
      <c r="B75" s="172" t="s">
        <v>240</v>
      </c>
      <c r="C75" s="61">
        <f>C76</f>
        <v>97.3</v>
      </c>
      <c r="D75" s="61">
        <f>D76</f>
        <v>24.3</v>
      </c>
      <c r="E75" s="61">
        <f>E76</f>
        <v>0</v>
      </c>
      <c r="F75" s="34">
        <f t="shared" si="2"/>
        <v>0</v>
      </c>
      <c r="G75" s="34">
        <f t="shared" si="3"/>
        <v>0</v>
      </c>
    </row>
    <row r="76" spans="1:7" ht="32.25" customHeight="1">
      <c r="A76" s="63"/>
      <c r="B76" s="168" t="s">
        <v>202</v>
      </c>
      <c r="C76" s="62">
        <f>МР!D67</f>
        <v>97.3</v>
      </c>
      <c r="D76" s="62">
        <f>МР!E67</f>
        <v>24.3</v>
      </c>
      <c r="E76" s="62">
        <f>МР!F67</f>
        <v>0</v>
      </c>
      <c r="F76" s="34">
        <f t="shared" si="2"/>
        <v>0</v>
      </c>
      <c r="G76" s="34">
        <f t="shared" si="3"/>
        <v>0</v>
      </c>
    </row>
    <row r="77" spans="1:7" ht="19.5" customHeight="1">
      <c r="A77" s="63" t="s">
        <v>217</v>
      </c>
      <c r="B77" s="172" t="s">
        <v>241</v>
      </c>
      <c r="C77" s="61">
        <f>C78+C80</f>
        <v>4100</v>
      </c>
      <c r="D77" s="61">
        <f>D78+D80</f>
        <v>1707.5</v>
      </c>
      <c r="E77" s="61">
        <f>E78+E80</f>
        <v>0</v>
      </c>
      <c r="F77" s="34">
        <f t="shared" si="2"/>
        <v>0</v>
      </c>
      <c r="G77" s="34">
        <f t="shared" si="3"/>
        <v>0</v>
      </c>
    </row>
    <row r="78" spans="1:7" ht="31.5" hidden="1">
      <c r="A78" s="63"/>
      <c r="B78" s="74" t="s">
        <v>270</v>
      </c>
      <c r="C78" s="61">
        <f>C79</f>
        <v>0</v>
      </c>
      <c r="D78" s="61">
        <f>D79</f>
        <v>0</v>
      </c>
      <c r="E78" s="61">
        <f>E79</f>
        <v>0</v>
      </c>
      <c r="F78" s="34" t="e">
        <f t="shared" si="2"/>
        <v>#DIV/0!</v>
      </c>
      <c r="G78" s="34" t="e">
        <f t="shared" si="3"/>
        <v>#DIV/0!</v>
      </c>
    </row>
    <row r="79" spans="1:7" ht="67.5" customHeight="1" hidden="1">
      <c r="A79" s="63"/>
      <c r="B79" s="168" t="s">
        <v>272</v>
      </c>
      <c r="C79" s="61">
        <f>МР!D70+'МО г.Ртищево'!D61</f>
        <v>0</v>
      </c>
      <c r="D79" s="61">
        <f>МР!E70+'МО г.Ртищево'!E61</f>
        <v>0</v>
      </c>
      <c r="E79" s="61">
        <f>МР!F70+'МО г.Ртищево'!F61</f>
        <v>0</v>
      </c>
      <c r="F79" s="34" t="e">
        <f t="shared" si="2"/>
        <v>#DIV/0!</v>
      </c>
      <c r="G79" s="34" t="e">
        <f t="shared" si="3"/>
        <v>#DIV/0!</v>
      </c>
    </row>
    <row r="80" spans="1:7" ht="67.5" customHeight="1">
      <c r="A80" s="63"/>
      <c r="B80" s="168" t="s">
        <v>523</v>
      </c>
      <c r="C80" s="62">
        <f>МР!D71</f>
        <v>4100</v>
      </c>
      <c r="D80" s="62">
        <f>МР!E71</f>
        <v>1707.5</v>
      </c>
      <c r="E80" s="62">
        <f>МР!F71</f>
        <v>0</v>
      </c>
      <c r="F80" s="34">
        <f t="shared" si="2"/>
        <v>0</v>
      </c>
      <c r="G80" s="34">
        <f t="shared" si="3"/>
        <v>0</v>
      </c>
    </row>
    <row r="81" spans="1:8" s="17" customFormat="1" ht="35.25" customHeight="1">
      <c r="A81" s="93" t="s">
        <v>100</v>
      </c>
      <c r="B81" s="158" t="s">
        <v>174</v>
      </c>
      <c r="C81" s="91">
        <f>C82+C85+C91+C103+C105</f>
        <v>244991.1</v>
      </c>
      <c r="D81" s="91">
        <f>D82+D85+D91+D103+D105</f>
        <v>131650</v>
      </c>
      <c r="E81" s="91">
        <f>E82+E85+E91+E103+E105</f>
        <v>773.1</v>
      </c>
      <c r="F81" s="34">
        <f t="shared" si="2"/>
        <v>0.0031556248369838742</v>
      </c>
      <c r="G81" s="34">
        <f t="shared" si="3"/>
        <v>0.005872388909988606</v>
      </c>
      <c r="H81" s="33"/>
    </row>
    <row r="82" spans="1:8" s="17" customFormat="1" ht="63">
      <c r="A82" s="93"/>
      <c r="B82" s="168" t="s">
        <v>225</v>
      </c>
      <c r="C82" s="66">
        <f>C83+C84</f>
        <v>400</v>
      </c>
      <c r="D82" s="66">
        <f>D83+D84</f>
        <v>70</v>
      </c>
      <c r="E82" s="66">
        <f>E83+E84</f>
        <v>0</v>
      </c>
      <c r="F82" s="34">
        <f t="shared" si="2"/>
        <v>0</v>
      </c>
      <c r="G82" s="34">
        <f t="shared" si="3"/>
        <v>0</v>
      </c>
      <c r="H82" s="33"/>
    </row>
    <row r="83" spans="1:8" s="17" customFormat="1" ht="94.5">
      <c r="A83" s="93"/>
      <c r="B83" s="65" t="s">
        <v>323</v>
      </c>
      <c r="C83" s="66">
        <f>МР!D74</f>
        <v>200</v>
      </c>
      <c r="D83" s="66">
        <f>МР!E74</f>
        <v>35</v>
      </c>
      <c r="E83" s="66">
        <f>МР!F74</f>
        <v>0</v>
      </c>
      <c r="F83" s="34">
        <f t="shared" si="2"/>
        <v>0</v>
      </c>
      <c r="G83" s="34">
        <f t="shared" si="3"/>
        <v>0</v>
      </c>
      <c r="H83" s="33"/>
    </row>
    <row r="84" spans="1:8" s="17" customFormat="1" ht="47.25">
      <c r="A84" s="93"/>
      <c r="B84" s="74" t="s">
        <v>325</v>
      </c>
      <c r="C84" s="66">
        <f>МР!D75</f>
        <v>200</v>
      </c>
      <c r="D84" s="66">
        <f>МР!E75</f>
        <v>35</v>
      </c>
      <c r="E84" s="66">
        <f>МР!F75</f>
        <v>0</v>
      </c>
      <c r="F84" s="34">
        <f t="shared" si="2"/>
        <v>0</v>
      </c>
      <c r="G84" s="34">
        <f t="shared" si="3"/>
        <v>0</v>
      </c>
      <c r="H84" s="33"/>
    </row>
    <row r="85" spans="1:8" s="17" customFormat="1" ht="63">
      <c r="A85" s="93"/>
      <c r="B85" s="72" t="s">
        <v>330</v>
      </c>
      <c r="C85" s="66">
        <f>C86+C87+C88+C90+C89</f>
        <v>12981.2</v>
      </c>
      <c r="D85" s="66">
        <f>D86+D87+D88+D90+D89</f>
        <v>2427.5</v>
      </c>
      <c r="E85" s="66">
        <f>E86+E87+E88+E90+E89</f>
        <v>0</v>
      </c>
      <c r="F85" s="34">
        <f t="shared" si="2"/>
        <v>0</v>
      </c>
      <c r="G85" s="34">
        <f t="shared" si="3"/>
        <v>0</v>
      </c>
      <c r="H85" s="33"/>
    </row>
    <row r="86" spans="1:8" s="17" customFormat="1" ht="78.75">
      <c r="A86" s="93"/>
      <c r="B86" s="74" t="s">
        <v>327</v>
      </c>
      <c r="C86" s="66">
        <f>МР!D77</f>
        <v>2769.5</v>
      </c>
      <c r="D86" s="66">
        <f>МР!E77</f>
        <v>640.5</v>
      </c>
      <c r="E86" s="66">
        <f>МР!F77</f>
        <v>0</v>
      </c>
      <c r="F86" s="34">
        <f t="shared" si="2"/>
        <v>0</v>
      </c>
      <c r="G86" s="34">
        <f t="shared" si="3"/>
        <v>0</v>
      </c>
      <c r="H86" s="33"/>
    </row>
    <row r="87" spans="1:8" s="17" customFormat="1" ht="78.75">
      <c r="A87" s="93"/>
      <c r="B87" s="74" t="s">
        <v>542</v>
      </c>
      <c r="C87" s="66">
        <f>МР!D78</f>
        <v>2853.3</v>
      </c>
      <c r="D87" s="66">
        <f>МР!E78</f>
        <v>499.3</v>
      </c>
      <c r="E87" s="66">
        <f>МР!F78</f>
        <v>0</v>
      </c>
      <c r="F87" s="34">
        <f t="shared" si="2"/>
        <v>0</v>
      </c>
      <c r="G87" s="34">
        <f t="shared" si="3"/>
        <v>0</v>
      </c>
      <c r="H87" s="33"/>
    </row>
    <row r="88" spans="1:8" s="17" customFormat="1" ht="78.75">
      <c r="A88" s="93"/>
      <c r="B88" s="74" t="s">
        <v>544</v>
      </c>
      <c r="C88" s="66">
        <f>МР!D79</f>
        <v>3780.7</v>
      </c>
      <c r="D88" s="66">
        <f>МР!E79</f>
        <v>661.6</v>
      </c>
      <c r="E88" s="66">
        <f>МР!F79</f>
        <v>0</v>
      </c>
      <c r="F88" s="34">
        <f t="shared" si="2"/>
        <v>0</v>
      </c>
      <c r="G88" s="34">
        <f t="shared" si="3"/>
        <v>0</v>
      </c>
      <c r="H88" s="33"/>
    </row>
    <row r="89" spans="1:8" s="17" customFormat="1" ht="78.75">
      <c r="A89" s="93"/>
      <c r="B89" s="74" t="s">
        <v>546</v>
      </c>
      <c r="C89" s="66">
        <f>МР!D80</f>
        <v>200</v>
      </c>
      <c r="D89" s="66">
        <f>МР!E80</f>
        <v>35</v>
      </c>
      <c r="E89" s="66">
        <f>МР!F80</f>
        <v>0</v>
      </c>
      <c r="F89" s="34">
        <f t="shared" si="2"/>
        <v>0</v>
      </c>
      <c r="G89" s="34">
        <f t="shared" si="3"/>
        <v>0</v>
      </c>
      <c r="H89" s="33"/>
    </row>
    <row r="90" spans="1:8" s="17" customFormat="1" ht="94.5">
      <c r="A90" s="93"/>
      <c r="B90" s="74" t="s">
        <v>548</v>
      </c>
      <c r="C90" s="66">
        <f>МР!D81</f>
        <v>3377.7</v>
      </c>
      <c r="D90" s="66">
        <f>МР!E81</f>
        <v>591.1</v>
      </c>
      <c r="E90" s="66">
        <f>МР!F81</f>
        <v>0</v>
      </c>
      <c r="F90" s="34">
        <f t="shared" si="2"/>
        <v>0</v>
      </c>
      <c r="G90" s="34">
        <f t="shared" si="3"/>
        <v>0</v>
      </c>
      <c r="H90" s="33"/>
    </row>
    <row r="91" spans="1:8" s="17" customFormat="1" ht="47.25">
      <c r="A91" s="93"/>
      <c r="B91" s="72" t="s">
        <v>285</v>
      </c>
      <c r="C91" s="66">
        <f>C92+C93+C94+C95+C96+C98+C99+C100+C97+C101+C102</f>
        <v>41829.4</v>
      </c>
      <c r="D91" s="66">
        <f>D92+D93+D94+D95+D96+D98+D99+D100+D97+D101+D102</f>
        <v>9730.400000000001</v>
      </c>
      <c r="E91" s="66">
        <f>E92+E93+E94+E95+E96+E98+E99+E100+E97+E101+E102</f>
        <v>773.1</v>
      </c>
      <c r="F91" s="34">
        <f t="shared" si="2"/>
        <v>0.01848221585774599</v>
      </c>
      <c r="G91" s="34">
        <f t="shared" si="3"/>
        <v>0.07945202663816492</v>
      </c>
      <c r="H91" s="33"/>
    </row>
    <row r="92" spans="1:8" s="17" customFormat="1" ht="31.5">
      <c r="A92" s="93"/>
      <c r="B92" s="74" t="s">
        <v>332</v>
      </c>
      <c r="C92" s="66">
        <f>МР!D83+'МО г.Ртищево'!D65</f>
        <v>3792.5</v>
      </c>
      <c r="D92" s="66">
        <f>МР!E83+'МО г.Ртищево'!E65</f>
        <v>415.2</v>
      </c>
      <c r="E92" s="66">
        <f>МР!F83+'МО г.Ртищево'!F65</f>
        <v>0</v>
      </c>
      <c r="F92" s="34">
        <f t="shared" si="2"/>
        <v>0</v>
      </c>
      <c r="G92" s="34">
        <f t="shared" si="3"/>
        <v>0</v>
      </c>
      <c r="H92" s="33"/>
    </row>
    <row r="93" spans="1:7" ht="31.5">
      <c r="A93" s="171"/>
      <c r="B93" s="74" t="s">
        <v>333</v>
      </c>
      <c r="C93" s="66">
        <f>МР!D84</f>
        <v>3020</v>
      </c>
      <c r="D93" s="66">
        <f>МР!E84</f>
        <v>1761.8</v>
      </c>
      <c r="E93" s="66">
        <f>МР!F84</f>
        <v>773.1</v>
      </c>
      <c r="F93" s="34">
        <f t="shared" si="2"/>
        <v>0.2559933774834437</v>
      </c>
      <c r="G93" s="34">
        <f t="shared" si="3"/>
        <v>0.4388125780451811</v>
      </c>
    </row>
    <row r="94" spans="1:7" ht="47.25">
      <c r="A94" s="171"/>
      <c r="B94" s="74" t="s">
        <v>336</v>
      </c>
      <c r="C94" s="66">
        <f>МР!D85+'МО г.Ртищево'!D66</f>
        <v>890</v>
      </c>
      <c r="D94" s="66">
        <f>МР!E85+'МО г.Ртищево'!E66</f>
        <v>155.8</v>
      </c>
      <c r="E94" s="66">
        <f>МР!F85+'МО г.Ртищево'!F66</f>
        <v>0</v>
      </c>
      <c r="F94" s="34">
        <f t="shared" si="2"/>
        <v>0</v>
      </c>
      <c r="G94" s="34">
        <f t="shared" si="3"/>
        <v>0</v>
      </c>
    </row>
    <row r="95" spans="1:7" ht="47.25">
      <c r="A95" s="171"/>
      <c r="B95" s="74" t="s">
        <v>337</v>
      </c>
      <c r="C95" s="66">
        <f>МР!D86</f>
        <v>3185.8</v>
      </c>
      <c r="D95" s="66">
        <f>МР!E86</f>
        <v>557.5</v>
      </c>
      <c r="E95" s="66">
        <f>МР!F86</f>
        <v>0</v>
      </c>
      <c r="F95" s="34">
        <f t="shared" si="2"/>
        <v>0</v>
      </c>
      <c r="G95" s="34">
        <f t="shared" si="3"/>
        <v>0</v>
      </c>
    </row>
    <row r="96" spans="1:7" ht="47.25">
      <c r="A96" s="171"/>
      <c r="B96" s="74" t="s">
        <v>555</v>
      </c>
      <c r="C96" s="66">
        <f>МР!D87</f>
        <v>3185.7</v>
      </c>
      <c r="D96" s="66">
        <f>МР!E87</f>
        <v>557.5</v>
      </c>
      <c r="E96" s="66">
        <f>МР!F87</f>
        <v>0</v>
      </c>
      <c r="F96" s="34">
        <f t="shared" si="2"/>
        <v>0</v>
      </c>
      <c r="G96" s="34">
        <f t="shared" si="3"/>
        <v>0</v>
      </c>
    </row>
    <row r="97" spans="1:7" ht="47.25">
      <c r="A97" s="171"/>
      <c r="B97" s="74" t="s">
        <v>556</v>
      </c>
      <c r="C97" s="66">
        <f>МР!D88</f>
        <v>650</v>
      </c>
      <c r="D97" s="66">
        <f>МР!E88</f>
        <v>0</v>
      </c>
      <c r="E97" s="66">
        <f>МР!F88</f>
        <v>0</v>
      </c>
      <c r="F97" s="34">
        <f t="shared" si="2"/>
        <v>0</v>
      </c>
      <c r="G97" s="34">
        <v>0</v>
      </c>
    </row>
    <row r="98" spans="1:7" ht="47.25">
      <c r="A98" s="171"/>
      <c r="B98" s="74" t="s">
        <v>557</v>
      </c>
      <c r="C98" s="66">
        <f>МР!D89</f>
        <v>480</v>
      </c>
      <c r="D98" s="66">
        <f>МР!E89</f>
        <v>0</v>
      </c>
      <c r="E98" s="66">
        <f>МР!F89</f>
        <v>0</v>
      </c>
      <c r="F98" s="34">
        <f t="shared" si="2"/>
        <v>0</v>
      </c>
      <c r="G98" s="34">
        <v>0</v>
      </c>
    </row>
    <row r="99" spans="1:7" ht="63">
      <c r="A99" s="171"/>
      <c r="B99" s="74" t="s">
        <v>558</v>
      </c>
      <c r="C99" s="66">
        <f>МР!D90</f>
        <v>20969.4</v>
      </c>
      <c r="D99" s="66">
        <f>МР!E90</f>
        <v>5242.4</v>
      </c>
      <c r="E99" s="66">
        <f>МР!F90</f>
        <v>0</v>
      </c>
      <c r="F99" s="34">
        <f t="shared" si="2"/>
        <v>0</v>
      </c>
      <c r="G99" s="34">
        <f t="shared" si="3"/>
        <v>0</v>
      </c>
    </row>
    <row r="100" spans="1:7" ht="78.75">
      <c r="A100" s="171"/>
      <c r="B100" s="74" t="s">
        <v>559</v>
      </c>
      <c r="C100" s="66">
        <f>МР!D91</f>
        <v>648.5</v>
      </c>
      <c r="D100" s="66">
        <f>МР!E91</f>
        <v>162.1</v>
      </c>
      <c r="E100" s="66">
        <f>МР!F91</f>
        <v>0</v>
      </c>
      <c r="F100" s="34">
        <f t="shared" si="2"/>
        <v>0</v>
      </c>
      <c r="G100" s="34">
        <f t="shared" si="3"/>
        <v>0</v>
      </c>
    </row>
    <row r="101" spans="1:7" ht="63">
      <c r="A101" s="171"/>
      <c r="B101" s="74" t="s">
        <v>345</v>
      </c>
      <c r="C101" s="66">
        <f>'МО г.Ртищево'!D64</f>
        <v>4997.5</v>
      </c>
      <c r="D101" s="66">
        <f>'МО г.Ртищево'!E64</f>
        <v>874.6</v>
      </c>
      <c r="E101" s="66">
        <f>'МО г.Ртищево'!F64</f>
        <v>0</v>
      </c>
      <c r="F101" s="34">
        <f t="shared" si="2"/>
        <v>0</v>
      </c>
      <c r="G101" s="34">
        <f t="shared" si="3"/>
        <v>0</v>
      </c>
    </row>
    <row r="102" spans="1:7" ht="18.75">
      <c r="A102" s="171"/>
      <c r="B102" s="74" t="s">
        <v>411</v>
      </c>
      <c r="C102" s="66">
        <f>'МО г.Ртищево'!D67</f>
        <v>10</v>
      </c>
      <c r="D102" s="66">
        <f>'МО г.Ртищево'!E67</f>
        <v>3.5</v>
      </c>
      <c r="E102" s="66">
        <f>'МО г.Ртищево'!F67</f>
        <v>0</v>
      </c>
      <c r="F102" s="34">
        <f t="shared" si="2"/>
        <v>0</v>
      </c>
      <c r="G102" s="34">
        <f t="shared" si="3"/>
        <v>0</v>
      </c>
    </row>
    <row r="103" spans="1:7" ht="31.5">
      <c r="A103" s="171"/>
      <c r="B103" s="72" t="s">
        <v>560</v>
      </c>
      <c r="C103" s="66">
        <f>C104</f>
        <v>189180.5</v>
      </c>
      <c r="D103" s="66">
        <f>D104</f>
        <v>119317.1</v>
      </c>
      <c r="E103" s="66">
        <f>E104</f>
        <v>0</v>
      </c>
      <c r="F103" s="34">
        <f t="shared" si="2"/>
        <v>0</v>
      </c>
      <c r="G103" s="34">
        <f t="shared" si="3"/>
        <v>0</v>
      </c>
    </row>
    <row r="104" spans="1:7" ht="31.5">
      <c r="A104" s="171"/>
      <c r="B104" s="74" t="s">
        <v>563</v>
      </c>
      <c r="C104" s="66">
        <f>МР!D93</f>
        <v>189180.5</v>
      </c>
      <c r="D104" s="66">
        <f>МР!E93</f>
        <v>119317.1</v>
      </c>
      <c r="E104" s="66">
        <f>МР!F93</f>
        <v>0</v>
      </c>
      <c r="F104" s="34">
        <f t="shared" si="2"/>
        <v>0</v>
      </c>
      <c r="G104" s="34">
        <f t="shared" si="3"/>
        <v>0</v>
      </c>
    </row>
    <row r="105" spans="1:7" ht="31.5">
      <c r="A105" s="171"/>
      <c r="B105" s="176" t="s">
        <v>615</v>
      </c>
      <c r="C105" s="62">
        <f>C106</f>
        <v>600</v>
      </c>
      <c r="D105" s="62">
        <f>D106</f>
        <v>105</v>
      </c>
      <c r="E105" s="62">
        <f>E106</f>
        <v>0</v>
      </c>
      <c r="F105" s="34">
        <f t="shared" si="2"/>
        <v>0</v>
      </c>
      <c r="G105" s="34">
        <f t="shared" si="3"/>
        <v>0</v>
      </c>
    </row>
    <row r="106" spans="1:7" ht="18.75">
      <c r="A106" s="171"/>
      <c r="B106" s="65" t="s">
        <v>433</v>
      </c>
      <c r="C106" s="66">
        <f>'МО г.Ртищево'!D69</f>
        <v>600</v>
      </c>
      <c r="D106" s="66">
        <f>'МО г.Ртищево'!E69</f>
        <v>105</v>
      </c>
      <c r="E106" s="66">
        <f>'МО г.Ртищево'!F69</f>
        <v>0</v>
      </c>
      <c r="F106" s="34">
        <f t="shared" si="2"/>
        <v>0</v>
      </c>
      <c r="G106" s="34">
        <f t="shared" si="3"/>
        <v>0</v>
      </c>
    </row>
    <row r="107" spans="1:7" ht="50.25" customHeight="1" hidden="1">
      <c r="A107" s="171"/>
      <c r="B107" s="168"/>
      <c r="C107" s="62"/>
      <c r="D107" s="62"/>
      <c r="E107" s="62"/>
      <c r="F107" s="34" t="e">
        <f aca="true" t="shared" si="4" ref="F107:F170">E107/C107</f>
        <v>#DIV/0!</v>
      </c>
      <c r="G107" s="34" t="e">
        <f aca="true" t="shared" si="5" ref="G107:G170">E107/D107</f>
        <v>#DIV/0!</v>
      </c>
    </row>
    <row r="108" spans="1:7" ht="38.25" customHeight="1" hidden="1">
      <c r="A108" s="171"/>
      <c r="B108" s="65"/>
      <c r="C108" s="66"/>
      <c r="D108" s="66"/>
      <c r="E108" s="66"/>
      <c r="F108" s="34" t="e">
        <f t="shared" si="4"/>
        <v>#DIV/0!</v>
      </c>
      <c r="G108" s="34" t="e">
        <f t="shared" si="5"/>
        <v>#DIV/0!</v>
      </c>
    </row>
    <row r="109" spans="1:7" ht="48" customHeight="1" hidden="1">
      <c r="A109" s="171"/>
      <c r="B109" s="65"/>
      <c r="C109" s="66"/>
      <c r="D109" s="66"/>
      <c r="E109" s="66"/>
      <c r="F109" s="34" t="e">
        <f t="shared" si="4"/>
        <v>#DIV/0!</v>
      </c>
      <c r="G109" s="34" t="e">
        <f t="shared" si="5"/>
        <v>#DIV/0!</v>
      </c>
    </row>
    <row r="110" spans="1:7" ht="36" customHeight="1" hidden="1">
      <c r="A110" s="171"/>
      <c r="B110" s="65"/>
      <c r="C110" s="66"/>
      <c r="D110" s="66"/>
      <c r="E110" s="66"/>
      <c r="F110" s="34" t="e">
        <f t="shared" si="4"/>
        <v>#DIV/0!</v>
      </c>
      <c r="G110" s="34" t="e">
        <f t="shared" si="5"/>
        <v>#DIV/0!</v>
      </c>
    </row>
    <row r="111" spans="1:7" ht="18.75" hidden="1">
      <c r="A111" s="171"/>
      <c r="B111" s="65"/>
      <c r="C111" s="66"/>
      <c r="D111" s="66"/>
      <c r="E111" s="66"/>
      <c r="F111" s="34" t="e">
        <f t="shared" si="4"/>
        <v>#DIV/0!</v>
      </c>
      <c r="G111" s="34" t="e">
        <f t="shared" si="5"/>
        <v>#DIV/0!</v>
      </c>
    </row>
    <row r="112" spans="1:7" ht="18.75" hidden="1">
      <c r="A112" s="171"/>
      <c r="B112" s="65"/>
      <c r="C112" s="66"/>
      <c r="D112" s="66"/>
      <c r="E112" s="66"/>
      <c r="F112" s="34" t="e">
        <f t="shared" si="4"/>
        <v>#DIV/0!</v>
      </c>
      <c r="G112" s="34" t="e">
        <f t="shared" si="5"/>
        <v>#DIV/0!</v>
      </c>
    </row>
    <row r="113" spans="1:7" ht="18.75" hidden="1">
      <c r="A113" s="171"/>
      <c r="B113" s="65"/>
      <c r="C113" s="66"/>
      <c r="D113" s="66"/>
      <c r="E113" s="66"/>
      <c r="F113" s="34" t="e">
        <f t="shared" si="4"/>
        <v>#DIV/0!</v>
      </c>
      <c r="G113" s="34" t="e">
        <f t="shared" si="5"/>
        <v>#DIV/0!</v>
      </c>
    </row>
    <row r="114" spans="1:7" ht="18.75" hidden="1">
      <c r="A114" s="171"/>
      <c r="B114" s="76"/>
      <c r="C114" s="66"/>
      <c r="D114" s="66"/>
      <c r="E114" s="66"/>
      <c r="F114" s="34" t="e">
        <f t="shared" si="4"/>
        <v>#DIV/0!</v>
      </c>
      <c r="G114" s="34" t="e">
        <f t="shared" si="5"/>
        <v>#DIV/0!</v>
      </c>
    </row>
    <row r="115" spans="1:7" ht="18.75" hidden="1">
      <c r="A115" s="171"/>
      <c r="B115" s="76"/>
      <c r="C115" s="66"/>
      <c r="D115" s="66"/>
      <c r="E115" s="66"/>
      <c r="F115" s="34" t="e">
        <f t="shared" si="4"/>
        <v>#DIV/0!</v>
      </c>
      <c r="G115" s="34" t="e">
        <f t="shared" si="5"/>
        <v>#DIV/0!</v>
      </c>
    </row>
    <row r="116" spans="1:7" ht="18.75" hidden="1">
      <c r="A116" s="171"/>
      <c r="B116" s="76"/>
      <c r="C116" s="66"/>
      <c r="D116" s="66"/>
      <c r="E116" s="66"/>
      <c r="F116" s="34" t="e">
        <f t="shared" si="4"/>
        <v>#DIV/0!</v>
      </c>
      <c r="G116" s="34" t="e">
        <f t="shared" si="5"/>
        <v>#DIV/0!</v>
      </c>
    </row>
    <row r="117" spans="1:7" ht="18.75" hidden="1">
      <c r="A117" s="171"/>
      <c r="B117" s="77"/>
      <c r="C117" s="66"/>
      <c r="D117" s="66"/>
      <c r="E117" s="66"/>
      <c r="F117" s="34" t="e">
        <f t="shared" si="4"/>
        <v>#DIV/0!</v>
      </c>
      <c r="G117" s="34" t="e">
        <f t="shared" si="5"/>
        <v>#DIV/0!</v>
      </c>
    </row>
    <row r="118" spans="1:7" ht="18.75" hidden="1">
      <c r="A118" s="171"/>
      <c r="B118" s="76"/>
      <c r="C118" s="66"/>
      <c r="D118" s="66"/>
      <c r="E118" s="66"/>
      <c r="F118" s="34" t="e">
        <f t="shared" si="4"/>
        <v>#DIV/0!</v>
      </c>
      <c r="G118" s="34" t="e">
        <f t="shared" si="5"/>
        <v>#DIV/0!</v>
      </c>
    </row>
    <row r="119" spans="1:7" ht="18.75" hidden="1">
      <c r="A119" s="171"/>
      <c r="B119" s="76"/>
      <c r="C119" s="66"/>
      <c r="D119" s="66"/>
      <c r="E119" s="66"/>
      <c r="F119" s="34" t="e">
        <f t="shared" si="4"/>
        <v>#DIV/0!</v>
      </c>
      <c r="G119" s="34" t="e">
        <f t="shared" si="5"/>
        <v>#DIV/0!</v>
      </c>
    </row>
    <row r="120" spans="1:8" s="17" customFormat="1" ht="36" customHeight="1">
      <c r="A120" s="93" t="s">
        <v>64</v>
      </c>
      <c r="B120" s="160" t="s">
        <v>158</v>
      </c>
      <c r="C120" s="91">
        <f>C121+C122+C123+C124+C125+C126+C127+C128+C129+C130+C131+C132</f>
        <v>1391</v>
      </c>
      <c r="D120" s="91">
        <f>D121+D122+D123+D124+D125+D126+D127+D128+D129+D130+D131+D132</f>
        <v>249.90000000000003</v>
      </c>
      <c r="E120" s="91">
        <f>E121+E122+E123+E124+E125+E126+E127+E128+E129+E130+E131+E132</f>
        <v>17</v>
      </c>
      <c r="F120" s="34">
        <f t="shared" si="4"/>
        <v>0.012221423436376708</v>
      </c>
      <c r="G120" s="34">
        <f t="shared" si="5"/>
        <v>0.06802721088435373</v>
      </c>
      <c r="H120" s="33"/>
    </row>
    <row r="121" spans="1:7" ht="27.75" customHeight="1">
      <c r="A121" s="63"/>
      <c r="B121" s="79" t="s">
        <v>104</v>
      </c>
      <c r="C121" s="62">
        <f>МР!D96+'МО г.Ртищево'!D71+'Кр-звезда'!D52+Макарово!D53+Октябрьский!D54+Салтыковка!D54+Урусово!D60+'Ш-Голицыно'!D55</f>
        <v>863</v>
      </c>
      <c r="D121" s="62">
        <f>МР!E96+'МО г.Ртищево'!E71+'Кр-звезда'!E52+Макарово!E53+Октябрьский!E54+Салтыковка!E54+Урусово!E60+'Ш-Голицыно'!E55</f>
        <v>158.20000000000005</v>
      </c>
      <c r="E121" s="62">
        <f>МР!F96+'МО г.Ртищево'!F71+'Кр-звезда'!F52+Макарово!F53+Октябрьский!F54+Салтыковка!F54+Урусово!F60+'Ш-Голицыно'!F55</f>
        <v>17</v>
      </c>
      <c r="F121" s="34">
        <f t="shared" si="4"/>
        <v>0.019698725376593278</v>
      </c>
      <c r="G121" s="34">
        <f t="shared" si="5"/>
        <v>0.10745891276864725</v>
      </c>
    </row>
    <row r="122" spans="1:7" ht="65.25" customHeight="1">
      <c r="A122" s="63"/>
      <c r="B122" s="79" t="s">
        <v>564</v>
      </c>
      <c r="C122" s="62">
        <f>МР!D97</f>
        <v>200</v>
      </c>
      <c r="D122" s="62">
        <f>МР!E97</f>
        <v>35</v>
      </c>
      <c r="E122" s="62">
        <f>МР!F97</f>
        <v>0</v>
      </c>
      <c r="F122" s="34">
        <f t="shared" si="4"/>
        <v>0</v>
      </c>
      <c r="G122" s="34">
        <f t="shared" si="5"/>
        <v>0</v>
      </c>
    </row>
    <row r="123" spans="1:7" ht="33" customHeight="1">
      <c r="A123" s="63"/>
      <c r="B123" s="79" t="s">
        <v>564</v>
      </c>
      <c r="C123" s="62">
        <f>МР!D98</f>
        <v>300</v>
      </c>
      <c r="D123" s="62">
        <f>МР!E98</f>
        <v>52.5</v>
      </c>
      <c r="E123" s="62">
        <f>МР!F98</f>
        <v>0</v>
      </c>
      <c r="F123" s="34">
        <f t="shared" si="4"/>
        <v>0</v>
      </c>
      <c r="G123" s="34">
        <f t="shared" si="5"/>
        <v>0</v>
      </c>
    </row>
    <row r="124" spans="1:7" ht="34.5" customHeight="1">
      <c r="A124" s="63"/>
      <c r="B124" s="79" t="s">
        <v>567</v>
      </c>
      <c r="C124" s="62">
        <f>МР!D99</f>
        <v>10</v>
      </c>
      <c r="D124" s="62">
        <f>МР!E99</f>
        <v>1.2</v>
      </c>
      <c r="E124" s="62">
        <f>МР!F99</f>
        <v>0</v>
      </c>
      <c r="F124" s="34">
        <f t="shared" si="4"/>
        <v>0</v>
      </c>
      <c r="G124" s="34">
        <f t="shared" si="5"/>
        <v>0</v>
      </c>
    </row>
    <row r="125" spans="1:7" ht="87" customHeight="1">
      <c r="A125" s="63"/>
      <c r="B125" s="79" t="s">
        <v>370</v>
      </c>
      <c r="C125" s="62">
        <f>'Кр-звезда'!D51+Макарово!D54+Октябрьский!D55+Салтыковка!D56+Урусово!D59+'Ш-Голицыно'!D56</f>
        <v>18</v>
      </c>
      <c r="D125" s="62">
        <f>'Кр-звезда'!E51+Макарово!E54+Октябрьский!E55+Салтыковка!E56+Урусово!E59+'Ш-Голицыно'!E56</f>
        <v>3</v>
      </c>
      <c r="E125" s="62">
        <f>'Кр-звезда'!F51+Макарово!F54+Октябрьский!F55+Салтыковка!F56+Урусово!F59+'Ш-Голицыно'!F56</f>
        <v>0</v>
      </c>
      <c r="F125" s="34">
        <f t="shared" si="4"/>
        <v>0</v>
      </c>
      <c r="G125" s="34">
        <f t="shared" si="5"/>
        <v>0</v>
      </c>
    </row>
    <row r="126" spans="1:7" ht="48.75" customHeight="1" hidden="1">
      <c r="A126" s="63"/>
      <c r="B126" s="65"/>
      <c r="C126" s="62"/>
      <c r="D126" s="62"/>
      <c r="E126" s="62"/>
      <c r="F126" s="34" t="e">
        <f t="shared" si="4"/>
        <v>#DIV/0!</v>
      </c>
      <c r="G126" s="34" t="e">
        <f t="shared" si="5"/>
        <v>#DIV/0!</v>
      </c>
    </row>
    <row r="127" spans="1:7" ht="36.75" customHeight="1" hidden="1">
      <c r="A127" s="63"/>
      <c r="B127" s="65"/>
      <c r="C127" s="62"/>
      <c r="D127" s="62"/>
      <c r="E127" s="62"/>
      <c r="F127" s="34" t="e">
        <f t="shared" si="4"/>
        <v>#DIV/0!</v>
      </c>
      <c r="G127" s="34" t="e">
        <f t="shared" si="5"/>
        <v>#DIV/0!</v>
      </c>
    </row>
    <row r="128" spans="1:7" ht="36" customHeight="1" hidden="1">
      <c r="A128" s="63"/>
      <c r="B128" s="65"/>
      <c r="C128" s="62"/>
      <c r="D128" s="62"/>
      <c r="E128" s="62"/>
      <c r="F128" s="34" t="e">
        <f t="shared" si="4"/>
        <v>#DIV/0!</v>
      </c>
      <c r="G128" s="34" t="e">
        <f t="shared" si="5"/>
        <v>#DIV/0!</v>
      </c>
    </row>
    <row r="129" spans="1:7" ht="48" customHeight="1" hidden="1">
      <c r="A129" s="63"/>
      <c r="B129" s="65"/>
      <c r="C129" s="62"/>
      <c r="D129" s="62"/>
      <c r="E129" s="62"/>
      <c r="F129" s="34" t="e">
        <f t="shared" si="4"/>
        <v>#DIV/0!</v>
      </c>
      <c r="G129" s="34" t="e">
        <f t="shared" si="5"/>
        <v>#DIV/0!</v>
      </c>
    </row>
    <row r="130" spans="1:7" ht="48" customHeight="1" hidden="1">
      <c r="A130" s="63"/>
      <c r="B130" s="65"/>
      <c r="C130" s="62"/>
      <c r="D130" s="62"/>
      <c r="E130" s="62"/>
      <c r="F130" s="34" t="e">
        <f t="shared" si="4"/>
        <v>#DIV/0!</v>
      </c>
      <c r="G130" s="34" t="e">
        <f t="shared" si="5"/>
        <v>#DIV/0!</v>
      </c>
    </row>
    <row r="131" spans="1:7" ht="34.5" customHeight="1" hidden="1">
      <c r="A131" s="63"/>
      <c r="B131" s="65"/>
      <c r="C131" s="62"/>
      <c r="D131" s="62"/>
      <c r="E131" s="62"/>
      <c r="F131" s="34" t="e">
        <f t="shared" si="4"/>
        <v>#DIV/0!</v>
      </c>
      <c r="G131" s="34" t="e">
        <f t="shared" si="5"/>
        <v>#DIV/0!</v>
      </c>
    </row>
    <row r="132" spans="1:7" ht="29.25" customHeight="1" hidden="1">
      <c r="A132" s="63"/>
      <c r="B132" s="65"/>
      <c r="C132" s="62"/>
      <c r="D132" s="62"/>
      <c r="E132" s="62"/>
      <c r="F132" s="34" t="e">
        <f t="shared" si="4"/>
        <v>#DIV/0!</v>
      </c>
      <c r="G132" s="34" t="e">
        <f t="shared" si="5"/>
        <v>#DIV/0!</v>
      </c>
    </row>
    <row r="133" spans="1:7" ht="27" customHeight="1">
      <c r="A133" s="81" t="s">
        <v>65</v>
      </c>
      <c r="B133" s="170" t="s">
        <v>32</v>
      </c>
      <c r="C133" s="61">
        <f>C134+C139+C146</f>
        <v>61746.399999999994</v>
      </c>
      <c r="D133" s="61">
        <f>D134+D139+D146</f>
        <v>9753.3</v>
      </c>
      <c r="E133" s="61">
        <f>E134+E139+E146</f>
        <v>2826.7999999999997</v>
      </c>
      <c r="F133" s="34">
        <f t="shared" si="4"/>
        <v>0.04578080665431507</v>
      </c>
      <c r="G133" s="34">
        <f t="shared" si="5"/>
        <v>0.2898301087836937</v>
      </c>
    </row>
    <row r="134" spans="1:8" s="17" customFormat="1" ht="21.75" customHeight="1">
      <c r="A134" s="93" t="s">
        <v>66</v>
      </c>
      <c r="B134" s="158" t="s">
        <v>33</v>
      </c>
      <c r="C134" s="91">
        <f>C135+C136+C138</f>
        <v>2180</v>
      </c>
      <c r="D134" s="91">
        <f>D135+D136+D138</f>
        <v>381.5</v>
      </c>
      <c r="E134" s="91">
        <f>E135+E136+E138</f>
        <v>60</v>
      </c>
      <c r="F134" s="34">
        <f t="shared" si="4"/>
        <v>0.027522935779816515</v>
      </c>
      <c r="G134" s="34">
        <f t="shared" si="5"/>
        <v>0.15727391874180865</v>
      </c>
      <c r="H134" s="33"/>
    </row>
    <row r="135" spans="1:8" s="17" customFormat="1" ht="39.75" customHeight="1">
      <c r="A135" s="93"/>
      <c r="B135" s="65" t="s">
        <v>144</v>
      </c>
      <c r="C135" s="91">
        <f>МР!D102+'МО г.Ртищево'!D77</f>
        <v>1500</v>
      </c>
      <c r="D135" s="91">
        <f>МР!E102+'МО г.Ртищево'!E77</f>
        <v>262.5</v>
      </c>
      <c r="E135" s="91">
        <f>МР!F102+'МО г.Ртищево'!F77</f>
        <v>0</v>
      </c>
      <c r="F135" s="34">
        <f t="shared" si="4"/>
        <v>0</v>
      </c>
      <c r="G135" s="34">
        <f t="shared" si="5"/>
        <v>0</v>
      </c>
      <c r="H135" s="33"/>
    </row>
    <row r="136" spans="1:8" s="17" customFormat="1" ht="52.5" customHeight="1" hidden="1">
      <c r="A136" s="93"/>
      <c r="B136" s="65" t="s">
        <v>218</v>
      </c>
      <c r="C136" s="91">
        <f>C137</f>
        <v>0</v>
      </c>
      <c r="D136" s="91">
        <f>D137</f>
        <v>0</v>
      </c>
      <c r="E136" s="91">
        <f>E137</f>
        <v>0</v>
      </c>
      <c r="F136" s="34" t="e">
        <f t="shared" si="4"/>
        <v>#DIV/0!</v>
      </c>
      <c r="G136" s="34" t="e">
        <f t="shared" si="5"/>
        <v>#DIV/0!</v>
      </c>
      <c r="H136" s="33"/>
    </row>
    <row r="137" spans="1:8" s="17" customFormat="1" ht="40.5" customHeight="1" hidden="1">
      <c r="A137" s="93"/>
      <c r="B137" s="65" t="s">
        <v>340</v>
      </c>
      <c r="C137" s="91">
        <f>МР!D104</f>
        <v>0</v>
      </c>
      <c r="D137" s="91">
        <f>МР!E104</f>
        <v>0</v>
      </c>
      <c r="E137" s="91">
        <f>МР!F104</f>
        <v>0</v>
      </c>
      <c r="F137" s="34" t="e">
        <f t="shared" si="4"/>
        <v>#DIV/0!</v>
      </c>
      <c r="G137" s="34" t="e">
        <f t="shared" si="5"/>
        <v>#DIV/0!</v>
      </c>
      <c r="H137" s="33"/>
    </row>
    <row r="138" spans="1:8" s="17" customFormat="1" ht="52.5" customHeight="1">
      <c r="A138" s="93"/>
      <c r="B138" s="65" t="s">
        <v>195</v>
      </c>
      <c r="C138" s="91">
        <f>'МО г.Ртищево'!D75</f>
        <v>680</v>
      </c>
      <c r="D138" s="91">
        <f>'МО г.Ртищево'!E75</f>
        <v>119</v>
      </c>
      <c r="E138" s="91">
        <f>'МО г.Ртищево'!F75</f>
        <v>60</v>
      </c>
      <c r="F138" s="34">
        <f t="shared" si="4"/>
        <v>0.08823529411764706</v>
      </c>
      <c r="G138" s="34">
        <f t="shared" si="5"/>
        <v>0.5042016806722689</v>
      </c>
      <c r="H138" s="33"/>
    </row>
    <row r="139" spans="1:8" s="17" customFormat="1" ht="21" customHeight="1">
      <c r="A139" s="93" t="s">
        <v>67</v>
      </c>
      <c r="B139" s="158" t="s">
        <v>175</v>
      </c>
      <c r="C139" s="91">
        <f>C140</f>
        <v>11627.2</v>
      </c>
      <c r="D139" s="91">
        <f>D140</f>
        <v>875.8</v>
      </c>
      <c r="E139" s="91">
        <f>E140</f>
        <v>38.7</v>
      </c>
      <c r="F139" s="34">
        <f t="shared" si="4"/>
        <v>0.0033284023668639054</v>
      </c>
      <c r="G139" s="34">
        <f t="shared" si="5"/>
        <v>0.04418817081525463</v>
      </c>
      <c r="H139" s="33"/>
    </row>
    <row r="140" spans="1:8" s="17" customFormat="1" ht="40.5" customHeight="1">
      <c r="A140" s="93"/>
      <c r="B140" s="168" t="s">
        <v>439</v>
      </c>
      <c r="C140" s="61">
        <f>C141+C142+C143+C144+C145</f>
        <v>11627.2</v>
      </c>
      <c r="D140" s="61">
        <f>D141+D142+D143+D144+D145</f>
        <v>875.8</v>
      </c>
      <c r="E140" s="61">
        <f>E141+E142+E143+E144+E145</f>
        <v>38.7</v>
      </c>
      <c r="F140" s="34">
        <f t="shared" si="4"/>
        <v>0.0033284023668639054</v>
      </c>
      <c r="G140" s="34">
        <f t="shared" si="5"/>
        <v>0.04418817081525463</v>
      </c>
      <c r="H140" s="33"/>
    </row>
    <row r="141" spans="1:8" s="17" customFormat="1" ht="34.5" customHeight="1">
      <c r="A141" s="93"/>
      <c r="B141" s="65" t="s">
        <v>247</v>
      </c>
      <c r="C141" s="91">
        <f>МР!D107</f>
        <v>110</v>
      </c>
      <c r="D141" s="91">
        <f>МР!E107</f>
        <v>19.3</v>
      </c>
      <c r="E141" s="91">
        <f>МР!F107</f>
        <v>3.7</v>
      </c>
      <c r="F141" s="34">
        <f t="shared" si="4"/>
        <v>0.03363636363636364</v>
      </c>
      <c r="G141" s="34">
        <f t="shared" si="5"/>
        <v>0.1917098445595855</v>
      </c>
      <c r="H141" s="33"/>
    </row>
    <row r="142" spans="1:8" s="17" customFormat="1" ht="34.5" customHeight="1">
      <c r="A142" s="93"/>
      <c r="B142" s="65" t="s">
        <v>409</v>
      </c>
      <c r="C142" s="91">
        <f>МР!D108</f>
        <v>6167.2</v>
      </c>
      <c r="D142" s="91">
        <f>МР!E108</f>
        <v>706.5</v>
      </c>
      <c r="E142" s="91">
        <f>МР!F108</f>
        <v>35</v>
      </c>
      <c r="F142" s="34">
        <f t="shared" si="4"/>
        <v>0.005675184848877935</v>
      </c>
      <c r="G142" s="34">
        <f t="shared" si="5"/>
        <v>0.04953998584571833</v>
      </c>
      <c r="H142" s="33"/>
    </row>
    <row r="143" spans="1:8" s="17" customFormat="1" ht="63" customHeight="1">
      <c r="A143" s="93"/>
      <c r="B143" s="65" t="s">
        <v>568</v>
      </c>
      <c r="C143" s="91">
        <f>МР!D109</f>
        <v>2100</v>
      </c>
      <c r="D143" s="91">
        <f>МР!E109</f>
        <v>0</v>
      </c>
      <c r="E143" s="91">
        <f>МР!F109</f>
        <v>0</v>
      </c>
      <c r="F143" s="34">
        <f t="shared" si="4"/>
        <v>0</v>
      </c>
      <c r="G143" s="34">
        <v>0</v>
      </c>
      <c r="H143" s="33"/>
    </row>
    <row r="144" spans="1:8" s="17" customFormat="1" ht="28.5" customHeight="1">
      <c r="A144" s="93"/>
      <c r="B144" s="65" t="s">
        <v>573</v>
      </c>
      <c r="C144" s="91">
        <f>'МО г.Ртищево'!D81</f>
        <v>500</v>
      </c>
      <c r="D144" s="91">
        <f>'МО г.Ртищево'!E81</f>
        <v>150</v>
      </c>
      <c r="E144" s="91">
        <f>'МО г.Ртищево'!F81</f>
        <v>0</v>
      </c>
      <c r="F144" s="34">
        <f t="shared" si="4"/>
        <v>0</v>
      </c>
      <c r="G144" s="34">
        <f t="shared" si="5"/>
        <v>0</v>
      </c>
      <c r="H144" s="33"/>
    </row>
    <row r="145" spans="1:8" s="17" customFormat="1" ht="51" customHeight="1">
      <c r="A145" s="93"/>
      <c r="B145" s="65" t="s">
        <v>574</v>
      </c>
      <c r="C145" s="91">
        <f>'МО г.Ртищево'!D82</f>
        <v>2750</v>
      </c>
      <c r="D145" s="91">
        <f>'МО г.Ртищево'!E82</f>
        <v>0</v>
      </c>
      <c r="E145" s="91">
        <f>'МО г.Ртищево'!F82</f>
        <v>0</v>
      </c>
      <c r="F145" s="34">
        <f t="shared" si="4"/>
        <v>0</v>
      </c>
      <c r="G145" s="34">
        <v>0</v>
      </c>
      <c r="H145" s="33"/>
    </row>
    <row r="146" spans="1:8" s="17" customFormat="1" ht="21.75" customHeight="1">
      <c r="A146" s="93" t="s">
        <v>35</v>
      </c>
      <c r="B146" s="161" t="s">
        <v>36</v>
      </c>
      <c r="C146" s="91">
        <f>C147+C177</f>
        <v>47939.2</v>
      </c>
      <c r="D146" s="91">
        <f>D147+D177</f>
        <v>8496</v>
      </c>
      <c r="E146" s="91">
        <f>E147+E177</f>
        <v>2728.1</v>
      </c>
      <c r="F146" s="34">
        <f t="shared" si="4"/>
        <v>0.05690749949936587</v>
      </c>
      <c r="G146" s="34">
        <f t="shared" si="5"/>
        <v>0.32110404896421846</v>
      </c>
      <c r="H146" s="33"/>
    </row>
    <row r="147" spans="1:7" ht="52.5" customHeight="1">
      <c r="A147" s="171"/>
      <c r="B147" s="162" t="s">
        <v>406</v>
      </c>
      <c r="C147" s="62">
        <f>C148+C149+C150+C151+C152+C153+C154+C155+C156+C157+C158+C159+C160+C161+C162+C163+C164+C165+C166+C167+C168+C169+C170+C171+C172+C173+C174+C175+C176</f>
        <v>37847.399999999994</v>
      </c>
      <c r="D147" s="62">
        <f>D148+D149+D150+D151+D152+D153+D154+D155+D156+D157+D158+D159+D160+D161+D162+D163+D164+D165+D166+D167+D168+D169+D170+D171+D172+D173+D174+D175+D176</f>
        <v>8496</v>
      </c>
      <c r="E147" s="62">
        <f>E148+E149+E150+E151+E152+E153+E154+E155+E156+E157+E158+E159+E160+E161+E162+E163+E164+E165+E166+E167+E168+E169+E170+E171+E172+E173+E174+E175+E176</f>
        <v>2728.1</v>
      </c>
      <c r="F147" s="34">
        <f t="shared" si="4"/>
        <v>0.07208156967189293</v>
      </c>
      <c r="G147" s="34">
        <f t="shared" si="5"/>
        <v>0.32110404896421846</v>
      </c>
    </row>
    <row r="148" spans="1:7" ht="31.5">
      <c r="A148" s="171"/>
      <c r="B148" s="65" t="s">
        <v>583</v>
      </c>
      <c r="C148" s="62">
        <f>'МО г.Ртищево'!D85+'Кр-звезда'!D57+Макарово!D58+Салтыковка!D60+Урусово!D64+Октябрьский!D62</f>
        <v>545</v>
      </c>
      <c r="D148" s="62">
        <f>'МО г.Ртищево'!E85+'Кр-звезда'!E57+Макарово!E58+Салтыковка!E60+Урусово!E64+Октябрьский!E62</f>
        <v>0</v>
      </c>
      <c r="E148" s="62">
        <f>'МО г.Ртищево'!F85+'Кр-звезда'!F57+Макарово!F58+Салтыковка!F60+Урусово!F64+Октябрьский!F62</f>
        <v>0</v>
      </c>
      <c r="F148" s="34">
        <f t="shared" si="4"/>
        <v>0</v>
      </c>
      <c r="G148" s="34">
        <v>0</v>
      </c>
    </row>
    <row r="149" spans="1:7" ht="18.75">
      <c r="A149" s="171"/>
      <c r="B149" s="65" t="s">
        <v>584</v>
      </c>
      <c r="C149" s="62">
        <f>'МО г.Ртищево'!D86</f>
        <v>600</v>
      </c>
      <c r="D149" s="62">
        <f>'МО г.Ртищево'!E86</f>
        <v>420</v>
      </c>
      <c r="E149" s="62">
        <f>'МО г.Ртищево'!F86</f>
        <v>0</v>
      </c>
      <c r="F149" s="34">
        <f t="shared" si="4"/>
        <v>0</v>
      </c>
      <c r="G149" s="34">
        <f t="shared" si="5"/>
        <v>0</v>
      </c>
    </row>
    <row r="150" spans="1:7" ht="18.75">
      <c r="A150" s="171"/>
      <c r="B150" s="65" t="s">
        <v>350</v>
      </c>
      <c r="C150" s="62">
        <f>'МО г.Ртищево'!D87+'Кр-звезда'!D58+Макарово!D59+Октябрьский!D63+Салтыковка!D61+Урусово!D65+'Ш-Голицыно'!D60</f>
        <v>563.7</v>
      </c>
      <c r="D150" s="62">
        <f>'МО г.Ртищево'!E87+'Кр-звезда'!E58+Макарово!E59+Октябрьский!E63+Салтыковка!E61+Урусово!E65+'Ш-Голицыно'!E60</f>
        <v>70</v>
      </c>
      <c r="E150" s="62">
        <f>'МО г.Ртищево'!F87+'Кр-звезда'!F58+Макарово!F59+Октябрьский!F63+Салтыковка!F61+Урусово!F65+'Ш-Голицыно'!F60</f>
        <v>0</v>
      </c>
      <c r="F150" s="34">
        <f t="shared" si="4"/>
        <v>0</v>
      </c>
      <c r="G150" s="34">
        <f t="shared" si="5"/>
        <v>0</v>
      </c>
    </row>
    <row r="151" spans="1:7" ht="18.75">
      <c r="A151" s="171"/>
      <c r="B151" s="65" t="s">
        <v>352</v>
      </c>
      <c r="C151" s="62">
        <f>'МО г.Ртищево'!D88+'Кр-звезда'!D59+Макарово!D60+Октябрьский!D64+Салтыковка!D62+Урусово!D66+'Ш-Голицыно'!D61</f>
        <v>1680</v>
      </c>
      <c r="D151" s="62">
        <f>'МО г.Ртищево'!E88+'Кр-звезда'!E59+Макарово!E60+Октябрьский!E64+Салтыковка!E62+Урусово!E66+'Ш-Голицыно'!E61</f>
        <v>294.1</v>
      </c>
      <c r="E151" s="62">
        <f>'МО г.Ртищево'!F88+'Кр-звезда'!F59+Макарово!F60+Октябрьский!F64+Салтыковка!F62+Урусово!F66+'Ш-Голицыно'!F61</f>
        <v>0</v>
      </c>
      <c r="F151" s="34">
        <f t="shared" si="4"/>
        <v>0</v>
      </c>
      <c r="G151" s="34">
        <f t="shared" si="5"/>
        <v>0</v>
      </c>
    </row>
    <row r="152" spans="1:7" ht="18.75">
      <c r="A152" s="171"/>
      <c r="B152" s="65" t="s">
        <v>372</v>
      </c>
      <c r="C152" s="62">
        <f>'МО г.Ртищево'!D89+'Кр-звезда'!D60+Макарово!D61+Октябрьский!D65+Салтыковка!D63+Урусово!D67+'Ш-Голицыно'!D62</f>
        <v>502.90000000000003</v>
      </c>
      <c r="D152" s="62">
        <f>'МО г.Ртищево'!E89+'Кр-звезда'!E60+Макарово!E61+Октябрьский!E65+Салтыковка!E63+Урусово!E67+'Ш-Голицыно'!E62</f>
        <v>189</v>
      </c>
      <c r="E152" s="62">
        <f>'МО г.Ртищево'!F89+'Кр-звезда'!F60+Макарово!F61+Октябрьский!F65+Салтыковка!F63+Урусово!F67+'Ш-Голицыно'!F62</f>
        <v>99.8</v>
      </c>
      <c r="F152" s="34">
        <f t="shared" si="4"/>
        <v>0.19844899582421952</v>
      </c>
      <c r="G152" s="34">
        <f t="shared" si="5"/>
        <v>0.528042328042328</v>
      </c>
    </row>
    <row r="153" spans="1:7" ht="18.75">
      <c r="A153" s="171"/>
      <c r="B153" s="65" t="s">
        <v>374</v>
      </c>
      <c r="C153" s="62">
        <f>'МО г.Ртищево'!D90+'Кр-звезда'!D61+Макарово!D63+Октябрьский!D66+Салтыковка!D64+Урусово!D69+'Ш-Голицыно'!D65</f>
        <v>185</v>
      </c>
      <c r="D153" s="62">
        <f>'МО г.Ртищево'!E90+'Кр-звезда'!E61+Макарово!E63+Октябрьский!E66+Салтыковка!E64+Урусово!E69+'Ш-Голицыно'!E65</f>
        <v>0</v>
      </c>
      <c r="E153" s="62">
        <f>'МО г.Ртищево'!F90+'Кр-звезда'!F61+Макарово!F63+Октябрьский!F66+Салтыковка!F64+Урусово!F69+'Ш-Голицыно'!F65</f>
        <v>0</v>
      </c>
      <c r="F153" s="34">
        <f t="shared" si="4"/>
        <v>0</v>
      </c>
      <c r="G153" s="34">
        <v>0</v>
      </c>
    </row>
    <row r="154" spans="1:7" ht="31.5">
      <c r="A154" s="171"/>
      <c r="B154" s="65" t="s">
        <v>356</v>
      </c>
      <c r="C154" s="62">
        <f>'МО г.Ртищево'!D91+'Кр-звезда'!D62+Макарово!D64+Октябрьский!D67+Салтыковка!D66+Урусово!D70+'Ш-Голицыно'!D67</f>
        <v>16709.8</v>
      </c>
      <c r="D154" s="62">
        <f>'МО г.Ртищево'!E91+'Кр-звезда'!E62+Макарово!E64+Октябрьский!E67+Салтыковка!E66+Урусово!E70+'Ш-Голицыно'!E67</f>
        <v>3080.2</v>
      </c>
      <c r="E154" s="62">
        <f>'МО г.Ртищево'!F91+'Кр-звезда'!F62+Макарово!F64+Октябрьский!F67+Салтыковка!F66+Урусово!F70+'Ш-Голицыно'!F67</f>
        <v>1582.2</v>
      </c>
      <c r="F154" s="34">
        <f t="shared" si="4"/>
        <v>0.09468695017295241</v>
      </c>
      <c r="G154" s="34">
        <f t="shared" si="5"/>
        <v>0.5136679436400234</v>
      </c>
    </row>
    <row r="155" spans="1:7" ht="31.5">
      <c r="A155" s="171"/>
      <c r="B155" s="65" t="s">
        <v>358</v>
      </c>
      <c r="C155" s="62">
        <f>'МО г.Ртищево'!D92</f>
        <v>1099.3</v>
      </c>
      <c r="D155" s="62">
        <f>'МО г.Ртищево'!E92</f>
        <v>192.3</v>
      </c>
      <c r="E155" s="62">
        <f>'МО г.Ртищево'!F92</f>
        <v>0</v>
      </c>
      <c r="F155" s="34">
        <f t="shared" si="4"/>
        <v>0</v>
      </c>
      <c r="G155" s="34">
        <f t="shared" si="5"/>
        <v>0</v>
      </c>
    </row>
    <row r="156" spans="1:7" ht="18.75">
      <c r="A156" s="171"/>
      <c r="B156" s="65" t="s">
        <v>360</v>
      </c>
      <c r="C156" s="62">
        <f>'МО г.Ртищево'!D93</f>
        <v>100</v>
      </c>
      <c r="D156" s="62">
        <f>'МО г.Ртищево'!E93</f>
        <v>17.5</v>
      </c>
      <c r="E156" s="62">
        <f>'МО г.Ртищево'!F93</f>
        <v>0</v>
      </c>
      <c r="F156" s="34">
        <f t="shared" si="4"/>
        <v>0</v>
      </c>
      <c r="G156" s="34">
        <f t="shared" si="5"/>
        <v>0</v>
      </c>
    </row>
    <row r="157" spans="1:7" ht="31.5">
      <c r="A157" s="171"/>
      <c r="B157" s="65" t="s">
        <v>362</v>
      </c>
      <c r="C157" s="62">
        <f>'МО г.Ртищево'!D94+'Кр-звезда'!D63+Макарово!D65+Октябрьский!D68+Салтыковка!D67+Урусово!D71+'Ш-Голицыно'!D68</f>
        <v>8168.1</v>
      </c>
      <c r="D157" s="62">
        <f>'МО г.Ртищево'!E94+'Кр-звезда'!E63+Макарово!E65+Октябрьский!E68+Салтыковка!E67+Урусово!E71+'Ш-Голицыно'!E68</f>
        <v>2806.4</v>
      </c>
      <c r="E157" s="62">
        <f>'МО г.Ртищево'!F94+'Кр-звезда'!F63+Макарово!F65+Октябрьский!F68+Салтыковка!F67+Урусово!F71+'Ш-Голицыно'!F68</f>
        <v>940.6</v>
      </c>
      <c r="F157" s="34">
        <f t="shared" si="4"/>
        <v>0.11515529927400497</v>
      </c>
      <c r="G157" s="34">
        <f t="shared" si="5"/>
        <v>0.3351624857468643</v>
      </c>
    </row>
    <row r="158" spans="1:7" ht="31.5">
      <c r="A158" s="171"/>
      <c r="B158" s="65" t="s">
        <v>585</v>
      </c>
      <c r="C158" s="62">
        <f>'МО г.Ртищево'!D95</f>
        <v>1600</v>
      </c>
      <c r="D158" s="62">
        <f>'МО г.Ртищево'!E95</f>
        <v>585.3</v>
      </c>
      <c r="E158" s="62">
        <f>'МО г.Ртищево'!F95</f>
        <v>0</v>
      </c>
      <c r="F158" s="34">
        <f t="shared" si="4"/>
        <v>0</v>
      </c>
      <c r="G158" s="34">
        <f t="shared" si="5"/>
        <v>0</v>
      </c>
    </row>
    <row r="159" spans="1:7" ht="18.75">
      <c r="A159" s="171"/>
      <c r="B159" s="65" t="s">
        <v>365</v>
      </c>
      <c r="C159" s="62">
        <f>'МО г.Ртищево'!D96</f>
        <v>15</v>
      </c>
      <c r="D159" s="62">
        <f>'МО г.Ртищево'!E96</f>
        <v>0</v>
      </c>
      <c r="E159" s="62">
        <f>'МО г.Ртищево'!F96</f>
        <v>0</v>
      </c>
      <c r="F159" s="34">
        <f t="shared" si="4"/>
        <v>0</v>
      </c>
      <c r="G159" s="34">
        <v>0</v>
      </c>
    </row>
    <row r="160" spans="1:7" ht="31.5">
      <c r="A160" s="171"/>
      <c r="B160" s="65" t="s">
        <v>479</v>
      </c>
      <c r="C160" s="62">
        <f>'МО г.Ртищево'!D97</f>
        <v>100</v>
      </c>
      <c r="D160" s="62">
        <f>'МО г.Ртищево'!E97</f>
        <v>0</v>
      </c>
      <c r="E160" s="62">
        <f>'МО г.Ртищево'!F97</f>
        <v>0</v>
      </c>
      <c r="F160" s="34">
        <f t="shared" si="4"/>
        <v>0</v>
      </c>
      <c r="G160" s="34">
        <v>0</v>
      </c>
    </row>
    <row r="161" spans="1:7" ht="18.75">
      <c r="A161" s="171"/>
      <c r="B161" s="65" t="s">
        <v>586</v>
      </c>
      <c r="C161" s="62">
        <f>'МО г.Ртищево'!D98</f>
        <v>1500</v>
      </c>
      <c r="D161" s="62">
        <f>'МО г.Ртищево'!E98</f>
        <v>0</v>
      </c>
      <c r="E161" s="62">
        <f>'МО г.Ртищево'!F98</f>
        <v>0</v>
      </c>
      <c r="F161" s="34">
        <f t="shared" si="4"/>
        <v>0</v>
      </c>
      <c r="G161" s="34">
        <v>0</v>
      </c>
    </row>
    <row r="162" spans="1:7" ht="18.75">
      <c r="A162" s="171"/>
      <c r="B162" s="65" t="s">
        <v>587</v>
      </c>
      <c r="C162" s="62">
        <f>'МО г.Ртищево'!D99</f>
        <v>600</v>
      </c>
      <c r="D162" s="62">
        <f>'МО г.Ртищево'!E99</f>
        <v>420</v>
      </c>
      <c r="E162" s="62">
        <f>'МО г.Ртищево'!F99</f>
        <v>0</v>
      </c>
      <c r="F162" s="34">
        <f t="shared" si="4"/>
        <v>0</v>
      </c>
      <c r="G162" s="34">
        <f t="shared" si="5"/>
        <v>0</v>
      </c>
    </row>
    <row r="163" spans="1:7" ht="18.75">
      <c r="A163" s="171"/>
      <c r="B163" s="65" t="s">
        <v>588</v>
      </c>
      <c r="C163" s="62">
        <f>'МО г.Ртищево'!D100</f>
        <v>100</v>
      </c>
      <c r="D163" s="62">
        <f>'МО г.Ртищево'!E100</f>
        <v>17.5</v>
      </c>
      <c r="E163" s="62">
        <f>'МО г.Ртищево'!F100</f>
        <v>0</v>
      </c>
      <c r="F163" s="34">
        <f t="shared" si="4"/>
        <v>0</v>
      </c>
      <c r="G163" s="34">
        <f t="shared" si="5"/>
        <v>0</v>
      </c>
    </row>
    <row r="164" spans="1:7" ht="31.5">
      <c r="A164" s="171"/>
      <c r="B164" s="65" t="s">
        <v>589</v>
      </c>
      <c r="C164" s="62">
        <f>'МО г.Ртищево'!D101</f>
        <v>200</v>
      </c>
      <c r="D164" s="62">
        <f>'МО г.Ртищево'!E101</f>
        <v>35</v>
      </c>
      <c r="E164" s="62">
        <f>'МО г.Ртищево'!F101</f>
        <v>0</v>
      </c>
      <c r="F164" s="34">
        <f t="shared" si="4"/>
        <v>0</v>
      </c>
      <c r="G164" s="34">
        <f t="shared" si="5"/>
        <v>0</v>
      </c>
    </row>
    <row r="165" spans="1:7" ht="47.25">
      <c r="A165" s="171"/>
      <c r="B165" s="65" t="s">
        <v>590</v>
      </c>
      <c r="C165" s="62">
        <f>'МО г.Ртищево'!D102</f>
        <v>450.9</v>
      </c>
      <c r="D165" s="62">
        <f>'МО г.Ртищево'!E102</f>
        <v>61.3</v>
      </c>
      <c r="E165" s="62">
        <f>'МО г.Ртищево'!F102</f>
        <v>0</v>
      </c>
      <c r="F165" s="34">
        <f t="shared" si="4"/>
        <v>0</v>
      </c>
      <c r="G165" s="34">
        <f t="shared" si="5"/>
        <v>0</v>
      </c>
    </row>
    <row r="166" spans="1:7" ht="31.5">
      <c r="A166" s="171"/>
      <c r="B166" s="65" t="s">
        <v>591</v>
      </c>
      <c r="C166" s="62">
        <f>'МО г.Ртищево'!D103</f>
        <v>100</v>
      </c>
      <c r="D166" s="62">
        <f>'МО г.Ртищево'!E103</f>
        <v>0</v>
      </c>
      <c r="E166" s="62">
        <f>'МО г.Ртищево'!F103</f>
        <v>0</v>
      </c>
      <c r="F166" s="34">
        <f t="shared" si="4"/>
        <v>0</v>
      </c>
      <c r="G166" s="34">
        <v>0</v>
      </c>
    </row>
    <row r="167" spans="1:7" ht="31.5" customHeight="1">
      <c r="A167" s="171"/>
      <c r="B167" s="65" t="s">
        <v>375</v>
      </c>
      <c r="C167" s="62">
        <f>'Кр-звезда'!D64+Макарово!D66+Октябрьский!D69+Салтыковка!D68+Урусово!D72+'Ш-Голицыно'!D69</f>
        <v>278</v>
      </c>
      <c r="D167" s="62">
        <f>'Кр-звезда'!E64+Макарово!E66+Октябрьский!E69+Салтыковка!E68+Урусово!E72+'Ш-Голицыно'!E69</f>
        <v>0</v>
      </c>
      <c r="E167" s="62">
        <f>'Кр-звезда'!F64+Макарово!F66+Октябрьский!F69+Салтыковка!F68+Урусово!F72+'Ш-Голицыно'!F69</f>
        <v>0</v>
      </c>
      <c r="F167" s="34">
        <f t="shared" si="4"/>
        <v>0</v>
      </c>
      <c r="G167" s="34">
        <v>0</v>
      </c>
    </row>
    <row r="168" spans="1:7" ht="24" customHeight="1">
      <c r="A168" s="171"/>
      <c r="B168" s="65" t="s">
        <v>377</v>
      </c>
      <c r="C168" s="62">
        <f>'Кр-звезда'!D65+Макарово!D67+Октябрьский!D70+Урусово!D74</f>
        <v>234.5</v>
      </c>
      <c r="D168" s="62">
        <f>'Кр-звезда'!E65+Макарово!E67+Октябрьский!E70+Урусово!E74</f>
        <v>135.60000000000002</v>
      </c>
      <c r="E168" s="62">
        <f>'Кр-звезда'!F65+Макарово!F67+Октябрьский!F70+Урусово!F74</f>
        <v>92.8</v>
      </c>
      <c r="F168" s="34">
        <f t="shared" si="4"/>
        <v>0.39573560767590615</v>
      </c>
      <c r="G168" s="34">
        <f t="shared" si="5"/>
        <v>0.6843657817109143</v>
      </c>
    </row>
    <row r="169" spans="1:7" ht="39" customHeight="1">
      <c r="A169" s="171"/>
      <c r="B169" s="65" t="s">
        <v>380</v>
      </c>
      <c r="C169" s="62">
        <f>Макарово!D68+Урусово!D75+'Ш-Голицыно'!D73</f>
        <v>51.2</v>
      </c>
      <c r="D169" s="62">
        <f>Макарово!E68+Урусово!E75+'Ш-Голицыно'!E73</f>
        <v>8</v>
      </c>
      <c r="E169" s="62">
        <f>Макарово!F68+Урусово!F75+'Ш-Голицыно'!F73</f>
        <v>0</v>
      </c>
      <c r="F169" s="34">
        <f t="shared" si="4"/>
        <v>0</v>
      </c>
      <c r="G169" s="34">
        <f t="shared" si="5"/>
        <v>0</v>
      </c>
    </row>
    <row r="170" spans="1:7" ht="24" customHeight="1">
      <c r="A170" s="171"/>
      <c r="B170" s="65" t="s">
        <v>427</v>
      </c>
      <c r="C170" s="62">
        <f>Салтыковка!D69</f>
        <v>40</v>
      </c>
      <c r="D170" s="62">
        <f>Салтыковка!E69</f>
        <v>7</v>
      </c>
      <c r="E170" s="62">
        <f>Салтыковка!F69</f>
        <v>0</v>
      </c>
      <c r="F170" s="34">
        <f t="shared" si="4"/>
        <v>0</v>
      </c>
      <c r="G170" s="34">
        <f t="shared" si="5"/>
        <v>0</v>
      </c>
    </row>
    <row r="171" spans="1:7" ht="52.5" customHeight="1">
      <c r="A171" s="171"/>
      <c r="B171" s="65" t="s">
        <v>382</v>
      </c>
      <c r="C171" s="62">
        <f>'Кр-звезда'!D67+Макарово!D69+Октябрьский!D71+Салтыковка!D72+Урусово!D76+'Ш-Голицыно'!D74</f>
        <v>365</v>
      </c>
      <c r="D171" s="62">
        <f>'Кр-звезда'!E67+Макарово!E69+Октябрьский!E71+Салтыковка!E72+Урусово!E76+'Ш-Голицыно'!E74</f>
        <v>49</v>
      </c>
      <c r="E171" s="62">
        <f>'Кр-звезда'!F67+Макарово!F69+Октябрьский!F71+Салтыковка!F72+Урусово!F76+'Ш-Голицыно'!F74</f>
        <v>12.7</v>
      </c>
      <c r="F171" s="34">
        <f aca="true" t="shared" si="6" ref="F171:F208">E171/C171</f>
        <v>0.034794520547945205</v>
      </c>
      <c r="G171" s="34">
        <f aca="true" t="shared" si="7" ref="G171:G208">E171/D171</f>
        <v>0.25918367346938775</v>
      </c>
    </row>
    <row r="172" spans="1:7" ht="34.5" customHeight="1">
      <c r="A172" s="171"/>
      <c r="B172" s="65" t="s">
        <v>388</v>
      </c>
      <c r="C172" s="62">
        <f>'Кр-звезда'!D68+Макарово!D71+Октябрьский!D72+Урусово!D79+'Ш-Голицыно'!D78</f>
        <v>265.5</v>
      </c>
      <c r="D172" s="62">
        <f>'Кр-звезда'!E68+Макарово!E71+Октябрьский!E72+Урусово!E79+'Ш-Голицыно'!E78</f>
        <v>46.50000000000001</v>
      </c>
      <c r="E172" s="62">
        <f>'Кр-звезда'!F68+Макарово!F71+Октябрьский!F72+Урусово!F79+'Ш-Голицыно'!F78</f>
        <v>0</v>
      </c>
      <c r="F172" s="34">
        <f t="shared" si="6"/>
        <v>0</v>
      </c>
      <c r="G172" s="34">
        <f t="shared" si="7"/>
        <v>0</v>
      </c>
    </row>
    <row r="173" spans="1:7" ht="20.25" customHeight="1">
      <c r="A173" s="171"/>
      <c r="B173" s="65" t="s">
        <v>446</v>
      </c>
      <c r="C173" s="62">
        <f>Макарово!D70+'Ш-Голицыно'!D75</f>
        <v>545.1</v>
      </c>
      <c r="D173" s="62">
        <f>Макарово!E70+'Ш-Голицыно'!E75</f>
        <v>0</v>
      </c>
      <c r="E173" s="62">
        <f>Макарово!F70+'Ш-Голицыно'!F75</f>
        <v>0</v>
      </c>
      <c r="F173" s="34">
        <f t="shared" si="6"/>
        <v>0</v>
      </c>
      <c r="G173" s="34">
        <v>0</v>
      </c>
    </row>
    <row r="174" spans="1:7" ht="21.75" customHeight="1">
      <c r="A174" s="171"/>
      <c r="B174" s="65" t="s">
        <v>392</v>
      </c>
      <c r="C174" s="62">
        <f>Октябрьский!D73</f>
        <v>80</v>
      </c>
      <c r="D174" s="62">
        <f>Октябрьский!E73</f>
        <v>14</v>
      </c>
      <c r="E174" s="62">
        <f>Октябрьский!F73</f>
        <v>0</v>
      </c>
      <c r="F174" s="34">
        <f t="shared" si="6"/>
        <v>0</v>
      </c>
      <c r="G174" s="34">
        <f t="shared" si="7"/>
        <v>0</v>
      </c>
    </row>
    <row r="175" spans="1:7" ht="27" customHeight="1">
      <c r="A175" s="171"/>
      <c r="B175" s="65" t="s">
        <v>354</v>
      </c>
      <c r="C175" s="62">
        <f>Салтыковка!D65+'Ш-Голицыно'!D66</f>
        <v>898.4</v>
      </c>
      <c r="D175" s="62">
        <f>Салтыковка!E65+'Ш-Голицыно'!E66</f>
        <v>0</v>
      </c>
      <c r="E175" s="62">
        <f>Салтыковка!F65+'Ш-Голицыно'!F66</f>
        <v>0</v>
      </c>
      <c r="F175" s="34">
        <f t="shared" si="6"/>
        <v>0</v>
      </c>
      <c r="G175" s="34">
        <v>0</v>
      </c>
    </row>
    <row r="176" spans="1:7" ht="21" customHeight="1">
      <c r="A176" s="171"/>
      <c r="B176" s="65" t="s">
        <v>402</v>
      </c>
      <c r="C176" s="62">
        <f>Салтыковка!D85</f>
        <v>270</v>
      </c>
      <c r="D176" s="62">
        <f>Салтыковка!E85</f>
        <v>47.3</v>
      </c>
      <c r="E176" s="62">
        <f>Салтыковка!F85</f>
        <v>0</v>
      </c>
      <c r="F176" s="34">
        <f t="shared" si="6"/>
        <v>0</v>
      </c>
      <c r="G176" s="34">
        <f t="shared" si="7"/>
        <v>0</v>
      </c>
    </row>
    <row r="177" spans="1:7" ht="47.25">
      <c r="A177" s="171"/>
      <c r="B177" s="172" t="s">
        <v>292</v>
      </c>
      <c r="C177" s="62">
        <f>C181</f>
        <v>10091.8</v>
      </c>
      <c r="D177" s="62">
        <f>D181</f>
        <v>0</v>
      </c>
      <c r="E177" s="62">
        <f>E181</f>
        <v>0</v>
      </c>
      <c r="F177" s="34">
        <f t="shared" si="6"/>
        <v>0</v>
      </c>
      <c r="G177" s="34">
        <v>0</v>
      </c>
    </row>
    <row r="178" spans="1:7" ht="63" hidden="1">
      <c r="A178" s="171"/>
      <c r="B178" s="65" t="s">
        <v>436</v>
      </c>
      <c r="C178" s="62"/>
      <c r="D178" s="62"/>
      <c r="E178" s="62"/>
      <c r="F178" s="34" t="e">
        <f t="shared" si="6"/>
        <v>#DIV/0!</v>
      </c>
      <c r="G178" s="34" t="e">
        <f t="shared" si="7"/>
        <v>#DIV/0!</v>
      </c>
    </row>
    <row r="179" spans="1:7" ht="47.25" hidden="1">
      <c r="A179" s="171"/>
      <c r="B179" s="65" t="s">
        <v>473</v>
      </c>
      <c r="C179" s="62"/>
      <c r="D179" s="62"/>
      <c r="E179" s="62"/>
      <c r="F179" s="34" t="e">
        <f t="shared" si="6"/>
        <v>#DIV/0!</v>
      </c>
      <c r="G179" s="34" t="e">
        <f t="shared" si="7"/>
        <v>#DIV/0!</v>
      </c>
    </row>
    <row r="180" spans="1:7" ht="47.25" hidden="1">
      <c r="A180" s="171"/>
      <c r="B180" s="65" t="s">
        <v>472</v>
      </c>
      <c r="C180" s="62"/>
      <c r="D180" s="62"/>
      <c r="E180" s="62"/>
      <c r="F180" s="34" t="e">
        <f t="shared" si="6"/>
        <v>#DIV/0!</v>
      </c>
      <c r="G180" s="34" t="e">
        <f t="shared" si="7"/>
        <v>#DIV/0!</v>
      </c>
    </row>
    <row r="181" spans="1:7" ht="31.5">
      <c r="A181" s="171"/>
      <c r="B181" s="168" t="s">
        <v>476</v>
      </c>
      <c r="C181" s="62">
        <f>'МО г.Ртищево'!D108</f>
        <v>10091.8</v>
      </c>
      <c r="D181" s="62">
        <f>'МО г.Ртищево'!E108</f>
        <v>0</v>
      </c>
      <c r="E181" s="62">
        <f>'МО г.Ртищево'!F108</f>
        <v>0</v>
      </c>
      <c r="F181" s="34">
        <f t="shared" si="6"/>
        <v>0</v>
      </c>
      <c r="G181" s="34">
        <v>0</v>
      </c>
    </row>
    <row r="182" spans="1:7" ht="47.25">
      <c r="A182" s="171"/>
      <c r="B182" s="65" t="s">
        <v>592</v>
      </c>
      <c r="C182" s="62">
        <f>'МО г.Ртищево'!D109</f>
        <v>10091.8</v>
      </c>
      <c r="D182" s="62">
        <f>'МО г.Ртищево'!E109</f>
        <v>0</v>
      </c>
      <c r="E182" s="62">
        <f>'МО г.Ртищево'!F109</f>
        <v>0</v>
      </c>
      <c r="F182" s="34">
        <f t="shared" si="6"/>
        <v>0</v>
      </c>
      <c r="G182" s="34">
        <v>0</v>
      </c>
    </row>
    <row r="183" spans="1:7" ht="35.25" customHeight="1">
      <c r="A183" s="63" t="s">
        <v>37</v>
      </c>
      <c r="B183" s="172" t="s">
        <v>38</v>
      </c>
      <c r="C183" s="61">
        <f>C184+C185+C188+C189+C186+C187</f>
        <v>554260.4</v>
      </c>
      <c r="D183" s="61">
        <f>D184+D185+D188+D189+D186+D187</f>
        <v>138198.09999999998</v>
      </c>
      <c r="E183" s="61">
        <f>E184+E185+E188+E189+E186+E187</f>
        <v>23723.600000000002</v>
      </c>
      <c r="F183" s="34">
        <f t="shared" si="6"/>
        <v>0.042802264062162844</v>
      </c>
      <c r="G183" s="34">
        <f t="shared" si="7"/>
        <v>0.1716637204129435</v>
      </c>
    </row>
    <row r="184" spans="1:7" ht="24.75" customHeight="1">
      <c r="A184" s="171" t="s">
        <v>39</v>
      </c>
      <c r="B184" s="168" t="s">
        <v>126</v>
      </c>
      <c r="C184" s="62">
        <f>МР!D111</f>
        <v>168834.5</v>
      </c>
      <c r="D184" s="62">
        <f>МР!E111</f>
        <v>38732.1</v>
      </c>
      <c r="E184" s="62">
        <f>МР!F111</f>
        <v>6644.1</v>
      </c>
      <c r="F184" s="34">
        <f t="shared" si="6"/>
        <v>0.039352738924805064</v>
      </c>
      <c r="G184" s="34">
        <f t="shared" si="7"/>
        <v>0.1715398855213118</v>
      </c>
    </row>
    <row r="185" spans="1:7" ht="24.75" customHeight="1">
      <c r="A185" s="171" t="s">
        <v>40</v>
      </c>
      <c r="B185" s="168" t="s">
        <v>127</v>
      </c>
      <c r="C185" s="62">
        <f>МР!D112</f>
        <v>333949.8</v>
      </c>
      <c r="D185" s="62">
        <f>МР!E112</f>
        <v>89753.5</v>
      </c>
      <c r="E185" s="62">
        <f>МР!F112</f>
        <v>13633.8</v>
      </c>
      <c r="F185" s="34">
        <f t="shared" si="6"/>
        <v>0.040825896586852276</v>
      </c>
      <c r="G185" s="34">
        <f t="shared" si="7"/>
        <v>0.1519027113148791</v>
      </c>
    </row>
    <row r="186" spans="1:7" ht="24.75" customHeight="1">
      <c r="A186" s="171" t="s">
        <v>221</v>
      </c>
      <c r="B186" s="168" t="s">
        <v>222</v>
      </c>
      <c r="C186" s="62">
        <f>МР!D113</f>
        <v>17033.5</v>
      </c>
      <c r="D186" s="62">
        <f>МР!E113</f>
        <v>2946.9</v>
      </c>
      <c r="E186" s="62">
        <f>МР!F113</f>
        <v>1245.6</v>
      </c>
      <c r="F186" s="34">
        <f t="shared" si="6"/>
        <v>0.07312648604221093</v>
      </c>
      <c r="G186" s="34">
        <f t="shared" si="7"/>
        <v>0.42268146187519084</v>
      </c>
    </row>
    <row r="187" spans="1:7" ht="33.75" customHeight="1">
      <c r="A187" s="171" t="s">
        <v>466</v>
      </c>
      <c r="B187" s="168" t="s">
        <v>467</v>
      </c>
      <c r="C187" s="62">
        <f>МР!D114+'Кр-звезда'!D70</f>
        <v>232.8</v>
      </c>
      <c r="D187" s="62">
        <f>МР!E114+'Кр-звезда'!E70</f>
        <v>26.8</v>
      </c>
      <c r="E187" s="62">
        <f>МР!F114+'Кр-звезда'!F70</f>
        <v>0</v>
      </c>
      <c r="F187" s="34">
        <f t="shared" si="6"/>
        <v>0</v>
      </c>
      <c r="G187" s="34">
        <f t="shared" si="7"/>
        <v>0</v>
      </c>
    </row>
    <row r="188" spans="1:7" ht="24.75" customHeight="1">
      <c r="A188" s="171" t="s">
        <v>41</v>
      </c>
      <c r="B188" s="168" t="s">
        <v>42</v>
      </c>
      <c r="C188" s="62">
        <f>МР!D115+Макарово!D76+Октябрьский!D80+Салтыковка!D91+Урусово!D94+'Ш-Голицыно'!D90</f>
        <v>5206.8</v>
      </c>
      <c r="D188" s="62">
        <f>МР!E115+Макарово!E76+Октябрьский!E80+Салтыковка!E91+Урусово!E94+'Ш-Голицыно'!E90</f>
        <v>69.7</v>
      </c>
      <c r="E188" s="62">
        <f>МР!F115+Макарово!F76+Октябрьский!F80+Салтыковка!F91+Урусово!F94+'Ш-Голицыно'!F90</f>
        <v>28.4</v>
      </c>
      <c r="F188" s="34">
        <f t="shared" si="6"/>
        <v>0.005454405777060766</v>
      </c>
      <c r="G188" s="34">
        <f t="shared" si="7"/>
        <v>0.4074605451936872</v>
      </c>
    </row>
    <row r="189" spans="1:7" ht="24.75" customHeight="1">
      <c r="A189" s="171" t="s">
        <v>43</v>
      </c>
      <c r="B189" s="168" t="s">
        <v>224</v>
      </c>
      <c r="C189" s="62">
        <f>МР!D116</f>
        <v>29003</v>
      </c>
      <c r="D189" s="62">
        <f>МР!E116</f>
        <v>6669.1</v>
      </c>
      <c r="E189" s="62">
        <f>МР!F116</f>
        <v>2171.7</v>
      </c>
      <c r="F189" s="34">
        <f t="shared" si="6"/>
        <v>0.0748784608488777</v>
      </c>
      <c r="G189" s="34">
        <f t="shared" si="7"/>
        <v>0.32563614280787506</v>
      </c>
    </row>
    <row r="190" spans="1:7" ht="24.75" customHeight="1">
      <c r="A190" s="63" t="s">
        <v>44</v>
      </c>
      <c r="B190" s="172" t="s">
        <v>130</v>
      </c>
      <c r="C190" s="61">
        <f>C191+C192</f>
        <v>115842.59999999999</v>
      </c>
      <c r="D190" s="61">
        <f>D191+D192</f>
        <v>16624.4</v>
      </c>
      <c r="E190" s="61">
        <f>E191+E192</f>
        <v>2974.1</v>
      </c>
      <c r="F190" s="34">
        <f t="shared" si="6"/>
        <v>0.02567362956287238</v>
      </c>
      <c r="G190" s="34">
        <f t="shared" si="7"/>
        <v>0.17889968961285818</v>
      </c>
    </row>
    <row r="191" spans="1:7" ht="24.75" customHeight="1">
      <c r="A191" s="171" t="s">
        <v>45</v>
      </c>
      <c r="B191" s="168" t="s">
        <v>46</v>
      </c>
      <c r="C191" s="62">
        <f>МР!D118</f>
        <v>88205.9</v>
      </c>
      <c r="D191" s="62">
        <f>МР!E118</f>
        <v>12398.2</v>
      </c>
      <c r="E191" s="62">
        <f>МР!F118</f>
        <v>2333.5</v>
      </c>
      <c r="F191" s="34">
        <f t="shared" si="6"/>
        <v>0.026455146424445533</v>
      </c>
      <c r="G191" s="34">
        <f t="shared" si="7"/>
        <v>0.18821280508460905</v>
      </c>
    </row>
    <row r="192" spans="1:7" ht="24.75" customHeight="1">
      <c r="A192" s="171" t="s">
        <v>47</v>
      </c>
      <c r="B192" s="168" t="s">
        <v>243</v>
      </c>
      <c r="C192" s="62">
        <f>МР!D119</f>
        <v>27636.7</v>
      </c>
      <c r="D192" s="62">
        <f>МР!E119</f>
        <v>4226.2</v>
      </c>
      <c r="E192" s="62">
        <f>МР!F119</f>
        <v>640.6</v>
      </c>
      <c r="F192" s="34">
        <f t="shared" si="6"/>
        <v>0.023179323146395914</v>
      </c>
      <c r="G192" s="34">
        <f t="shared" si="7"/>
        <v>0.15157824996450714</v>
      </c>
    </row>
    <row r="193" spans="1:7" ht="24.75" customHeight="1">
      <c r="A193" s="63" t="s">
        <v>48</v>
      </c>
      <c r="B193" s="172" t="s">
        <v>49</v>
      </c>
      <c r="C193" s="61">
        <f>C194+C195+C197+C196+C199+C200+C198</f>
        <v>24333.7</v>
      </c>
      <c r="D193" s="61">
        <f>D194+D195+D197+D196+D199+D200+D198</f>
        <v>6128.000000000001</v>
      </c>
      <c r="E193" s="61">
        <f>E194+E195+E197+E196+E199+E200+E198</f>
        <v>2835.7</v>
      </c>
      <c r="F193" s="34">
        <f t="shared" si="6"/>
        <v>0.11653386044867815</v>
      </c>
      <c r="G193" s="34">
        <f t="shared" si="7"/>
        <v>0.462744778067885</v>
      </c>
    </row>
    <row r="194" spans="1:7" ht="27" customHeight="1">
      <c r="A194" s="171" t="s">
        <v>50</v>
      </c>
      <c r="B194" s="82" t="s">
        <v>163</v>
      </c>
      <c r="C194" s="62">
        <f>МР!D121+'МО г.Ртищево'!D113+'Кр-звезда'!D72+Макарово!D78+Октябрьский!D82+Салтыковка!D93+Урусово!D96+'Ш-Голицыно'!D99</f>
        <v>2132.6</v>
      </c>
      <c r="D194" s="62">
        <f>МР!E121+'МО г.Ртищево'!E113+'Кр-звезда'!E72+Макарово!E78+Октябрьский!E82+Салтыковка!E93+Урусово!E96+'Ш-Голицыно'!E99</f>
        <v>532.7</v>
      </c>
      <c r="E194" s="62">
        <f>МР!F121+'МО г.Ртищево'!F113+'Кр-звезда'!F72+Макарово!F78+Октябрьский!F82+Салтыковка!F93+Урусово!F96+'Ш-Голицыно'!F99</f>
        <v>163.7</v>
      </c>
      <c r="F194" s="34">
        <f t="shared" si="6"/>
        <v>0.07676076151176967</v>
      </c>
      <c r="G194" s="34">
        <f t="shared" si="7"/>
        <v>0.30730242162568044</v>
      </c>
    </row>
    <row r="195" spans="1:7" ht="36.75" customHeight="1">
      <c r="A195" s="171"/>
      <c r="B195" s="82" t="s">
        <v>211</v>
      </c>
      <c r="C195" s="62">
        <f>МР!D122</f>
        <v>14744.7</v>
      </c>
      <c r="D195" s="62">
        <f>МР!E122</f>
        <v>3678.6</v>
      </c>
      <c r="E195" s="62">
        <f>МР!F122</f>
        <v>2077.2</v>
      </c>
      <c r="F195" s="34">
        <f t="shared" si="6"/>
        <v>0.1408777391198193</v>
      </c>
      <c r="G195" s="34">
        <f t="shared" si="7"/>
        <v>0.5646713423585059</v>
      </c>
    </row>
    <row r="196" spans="1:7" ht="70.5" customHeight="1">
      <c r="A196" s="171" t="s">
        <v>51</v>
      </c>
      <c r="B196" s="168" t="s">
        <v>146</v>
      </c>
      <c r="C196" s="62">
        <f>'МО г.Ртищево'!D114</f>
        <v>51.3</v>
      </c>
      <c r="D196" s="62">
        <f>'МО г.Ртищево'!E114</f>
        <v>12.8</v>
      </c>
      <c r="E196" s="62">
        <f>'МО г.Ртищево'!F114</f>
        <v>4.3</v>
      </c>
      <c r="F196" s="34">
        <f t="shared" si="6"/>
        <v>0.08382066276803118</v>
      </c>
      <c r="G196" s="34">
        <f t="shared" si="7"/>
        <v>0.33593749999999994</v>
      </c>
    </row>
    <row r="197" spans="1:7" ht="40.5" customHeight="1">
      <c r="A197" s="171" t="s">
        <v>52</v>
      </c>
      <c r="B197" s="168" t="s">
        <v>205</v>
      </c>
      <c r="C197" s="62">
        <f>МР!D130</f>
        <v>7157.7</v>
      </c>
      <c r="D197" s="62">
        <f>МР!E130</f>
        <v>1901.4</v>
      </c>
      <c r="E197" s="62">
        <f>МР!F130</f>
        <v>590.1</v>
      </c>
      <c r="F197" s="34">
        <f t="shared" si="6"/>
        <v>0.08244268410243515</v>
      </c>
      <c r="G197" s="34">
        <f t="shared" si="7"/>
        <v>0.3103502682234143</v>
      </c>
    </row>
    <row r="198" spans="1:7" ht="19.5" customHeight="1">
      <c r="A198" s="171"/>
      <c r="B198" s="168" t="s">
        <v>468</v>
      </c>
      <c r="C198" s="62">
        <f>МР!D123</f>
        <v>7.9</v>
      </c>
      <c r="D198" s="62">
        <f>МР!E123</f>
        <v>2.5</v>
      </c>
      <c r="E198" s="62">
        <f>МР!F123</f>
        <v>0.4</v>
      </c>
      <c r="F198" s="34">
        <f t="shared" si="6"/>
        <v>0.05063291139240506</v>
      </c>
      <c r="G198" s="34">
        <f t="shared" si="7"/>
        <v>0.16</v>
      </c>
    </row>
    <row r="199" spans="1:7" ht="48.75" customHeight="1">
      <c r="A199" s="171"/>
      <c r="B199" s="82" t="s">
        <v>286</v>
      </c>
      <c r="C199" s="62">
        <f>МР!D124</f>
        <v>143.6</v>
      </c>
      <c r="D199" s="62">
        <f>МР!E124</f>
        <v>0</v>
      </c>
      <c r="E199" s="62">
        <f>МР!F124</f>
        <v>0</v>
      </c>
      <c r="F199" s="34">
        <f t="shared" si="6"/>
        <v>0</v>
      </c>
      <c r="G199" s="34">
        <v>0</v>
      </c>
    </row>
    <row r="200" spans="1:7" ht="48.75" customHeight="1">
      <c r="A200" s="171"/>
      <c r="B200" s="82" t="s">
        <v>289</v>
      </c>
      <c r="C200" s="62">
        <f>МР!D125</f>
        <v>95.9</v>
      </c>
      <c r="D200" s="62">
        <f>МР!E125</f>
        <v>0</v>
      </c>
      <c r="E200" s="62">
        <f>МР!F125</f>
        <v>0</v>
      </c>
      <c r="F200" s="34">
        <f t="shared" si="6"/>
        <v>0</v>
      </c>
      <c r="G200" s="34">
        <v>0</v>
      </c>
    </row>
    <row r="201" spans="1:7" ht="32.25" customHeight="1">
      <c r="A201" s="63" t="s">
        <v>53</v>
      </c>
      <c r="B201" s="170" t="s">
        <v>110</v>
      </c>
      <c r="C201" s="61">
        <f>C202+C203</f>
        <v>36780.3</v>
      </c>
      <c r="D201" s="61">
        <f>D202+D203</f>
        <v>5636.8</v>
      </c>
      <c r="E201" s="61">
        <f>E202+E203</f>
        <v>3660.6</v>
      </c>
      <c r="F201" s="34">
        <f t="shared" si="6"/>
        <v>0.0995261050073001</v>
      </c>
      <c r="G201" s="34">
        <f t="shared" si="7"/>
        <v>0.6494110133409026</v>
      </c>
    </row>
    <row r="202" spans="1:7" ht="25.5" customHeight="1">
      <c r="A202" s="171" t="s">
        <v>54</v>
      </c>
      <c r="B202" s="168" t="s">
        <v>111</v>
      </c>
      <c r="C202" s="62">
        <f>'МО г.Ртищево'!D116</f>
        <v>35950.4</v>
      </c>
      <c r="D202" s="62">
        <f>'МО г.Ртищево'!E116</f>
        <v>5429.2</v>
      </c>
      <c r="E202" s="62">
        <f>'МО г.Ртищево'!F116</f>
        <v>3619.1</v>
      </c>
      <c r="F202" s="34">
        <f t="shared" si="6"/>
        <v>0.1006692554185767</v>
      </c>
      <c r="G202" s="34">
        <f t="shared" si="7"/>
        <v>0.6665991306269801</v>
      </c>
    </row>
    <row r="203" spans="1:7" ht="23.25" customHeight="1">
      <c r="A203" s="169" t="s">
        <v>112</v>
      </c>
      <c r="B203" s="168" t="s">
        <v>113</v>
      </c>
      <c r="C203" s="62">
        <f>МР!D132</f>
        <v>829.9</v>
      </c>
      <c r="D203" s="62">
        <f>МР!E132</f>
        <v>207.6</v>
      </c>
      <c r="E203" s="62">
        <f>МР!F132</f>
        <v>41.5</v>
      </c>
      <c r="F203" s="34">
        <f t="shared" si="6"/>
        <v>0.05000602482226774</v>
      </c>
      <c r="G203" s="34">
        <f t="shared" si="7"/>
        <v>0.19990366088631986</v>
      </c>
    </row>
    <row r="204" spans="1:7" ht="34.5" customHeight="1">
      <c r="A204" s="63" t="s">
        <v>114</v>
      </c>
      <c r="B204" s="170" t="s">
        <v>115</v>
      </c>
      <c r="C204" s="61">
        <f>C205</f>
        <v>790</v>
      </c>
      <c r="D204" s="61">
        <f>D205</f>
        <v>138.3</v>
      </c>
      <c r="E204" s="61">
        <f>E205</f>
        <v>50</v>
      </c>
      <c r="F204" s="34">
        <f t="shared" si="6"/>
        <v>0.06329113924050633</v>
      </c>
      <c r="G204" s="34">
        <f t="shared" si="7"/>
        <v>0.3615328994938539</v>
      </c>
    </row>
    <row r="205" spans="1:7" ht="24" customHeight="1">
      <c r="A205" s="169" t="s">
        <v>116</v>
      </c>
      <c r="B205" s="168" t="s">
        <v>117</v>
      </c>
      <c r="C205" s="62">
        <f>МР!D134+'МО г.Ртищево'!D119</f>
        <v>790</v>
      </c>
      <c r="D205" s="62">
        <f>МР!E134+'МО г.Ртищево'!E119</f>
        <v>138.3</v>
      </c>
      <c r="E205" s="62">
        <f>МР!F134+'МО г.Ртищево'!F119</f>
        <v>50</v>
      </c>
      <c r="F205" s="34">
        <f t="shared" si="6"/>
        <v>0.06329113924050633</v>
      </c>
      <c r="G205" s="34">
        <f t="shared" si="7"/>
        <v>0.3615328994938539</v>
      </c>
    </row>
    <row r="206" spans="1:7" ht="34.5" customHeight="1">
      <c r="A206" s="63" t="s">
        <v>118</v>
      </c>
      <c r="B206" s="170" t="s">
        <v>119</v>
      </c>
      <c r="C206" s="61">
        <f>C207</f>
        <v>729</v>
      </c>
      <c r="D206" s="61">
        <f>D207</f>
        <v>0</v>
      </c>
      <c r="E206" s="61">
        <f>E207</f>
        <v>0</v>
      </c>
      <c r="F206" s="34">
        <f t="shared" si="6"/>
        <v>0</v>
      </c>
      <c r="G206" s="34">
        <v>0</v>
      </c>
    </row>
    <row r="207" spans="1:7" ht="34.5" customHeight="1">
      <c r="A207" s="171" t="s">
        <v>120</v>
      </c>
      <c r="B207" s="170" t="s">
        <v>149</v>
      </c>
      <c r="C207" s="62">
        <f>МР!D136</f>
        <v>729</v>
      </c>
      <c r="D207" s="62">
        <f>МР!E136</f>
        <v>0</v>
      </c>
      <c r="E207" s="62">
        <f>МР!F136</f>
        <v>0</v>
      </c>
      <c r="F207" s="34">
        <f t="shared" si="6"/>
        <v>0</v>
      </c>
      <c r="G207" s="34">
        <v>0</v>
      </c>
    </row>
    <row r="208" spans="1:7" ht="22.5" customHeight="1">
      <c r="A208" s="171"/>
      <c r="B208" s="172" t="s">
        <v>55</v>
      </c>
      <c r="C208" s="61">
        <f>C42+C57+C59+C69+C133+C183+C190+C193+C201+C204+C206</f>
        <v>1124625</v>
      </c>
      <c r="D208" s="61">
        <f>D42+D57+D59+D69+D133+D183+D190+D193+D201+D204+D206</f>
        <v>328066.1</v>
      </c>
      <c r="E208" s="61">
        <f>E42+E57+E59+E69+E133+E183+E190+E193+E201+E204+E206</f>
        <v>41792</v>
      </c>
      <c r="F208" s="34">
        <f t="shared" si="6"/>
        <v>0.03716083138824052</v>
      </c>
      <c r="G208" s="34">
        <f t="shared" si="7"/>
        <v>0.1273889621634177</v>
      </c>
    </row>
    <row r="209" spans="3:6" ht="18.75">
      <c r="C209" s="36"/>
      <c r="D209" s="36"/>
      <c r="E209" s="36"/>
      <c r="F209" s="163"/>
    </row>
    <row r="210" spans="3:6" ht="18">
      <c r="C210" s="36"/>
      <c r="D210" s="36"/>
      <c r="E210" s="36"/>
      <c r="F210" s="164"/>
    </row>
    <row r="211" spans="2:6" ht="18">
      <c r="B211" s="86" t="s">
        <v>261</v>
      </c>
      <c r="C211" s="36"/>
      <c r="D211" s="36"/>
      <c r="E211" s="36">
        <f>МР!F145+'МО г.Ртищево'!F128+'Кр-звезда'!F78+Макарово!F85+Октябрьский!F89+Салтыковка!F100+Урусово!F103+'Ш-Голицыно'!F106</f>
        <v>46652.1</v>
      </c>
      <c r="F211" s="36"/>
    </row>
    <row r="212" spans="2:6" ht="18">
      <c r="B212" s="86"/>
      <c r="C212" s="36"/>
      <c r="D212" s="36"/>
      <c r="E212" s="36"/>
      <c r="F212" s="36"/>
    </row>
    <row r="213" spans="2:6" ht="18" hidden="1">
      <c r="B213" s="87" t="s">
        <v>266</v>
      </c>
      <c r="C213" s="36"/>
      <c r="D213" s="36"/>
      <c r="E213" s="36"/>
      <c r="F213" s="36"/>
    </row>
    <row r="214" spans="2:7" ht="18.75" hidden="1">
      <c r="B214" s="86" t="s">
        <v>71</v>
      </c>
      <c r="C214" s="36"/>
      <c r="D214" s="36"/>
      <c r="E214" s="36"/>
      <c r="F214" s="36"/>
      <c r="G214" s="38"/>
    </row>
    <row r="215" spans="2:6" ht="18" hidden="1">
      <c r="B215" s="86" t="s">
        <v>72</v>
      </c>
      <c r="C215" s="36"/>
      <c r="D215" s="36"/>
      <c r="E215" s="36"/>
      <c r="F215" s="36"/>
    </row>
    <row r="216" spans="2:6" ht="18" hidden="1">
      <c r="B216" s="86"/>
      <c r="C216" s="36"/>
      <c r="D216" s="36"/>
      <c r="E216" s="36"/>
      <c r="F216" s="36"/>
    </row>
    <row r="217" spans="2:7" ht="18.75" hidden="1">
      <c r="B217" s="86" t="s">
        <v>73</v>
      </c>
      <c r="C217" s="36"/>
      <c r="D217" s="36"/>
      <c r="E217" s="36"/>
      <c r="F217" s="36"/>
      <c r="G217" s="39"/>
    </row>
    <row r="218" spans="2:6" ht="18" hidden="1">
      <c r="B218" s="86" t="s">
        <v>74</v>
      </c>
      <c r="C218" s="36"/>
      <c r="D218" s="36"/>
      <c r="E218" s="36"/>
      <c r="F218" s="36"/>
    </row>
    <row r="219" spans="2:6" ht="18" hidden="1">
      <c r="B219" s="86"/>
      <c r="C219" s="36"/>
      <c r="D219" s="36"/>
      <c r="E219" s="36"/>
      <c r="F219" s="36"/>
    </row>
    <row r="220" spans="2:7" ht="18.75" hidden="1">
      <c r="B220" s="86" t="s">
        <v>75</v>
      </c>
      <c r="C220" s="36"/>
      <c r="D220" s="36"/>
      <c r="E220" s="36"/>
      <c r="F220" s="36"/>
      <c r="G220" s="44"/>
    </row>
    <row r="221" spans="2:6" ht="18" hidden="1">
      <c r="B221" s="86" t="s">
        <v>76</v>
      </c>
      <c r="C221" s="36"/>
      <c r="D221" s="36"/>
      <c r="E221" s="36"/>
      <c r="F221" s="36"/>
    </row>
    <row r="222" spans="2:6" ht="18">
      <c r="B222" s="87" t="s">
        <v>267</v>
      </c>
      <c r="C222" s="36"/>
      <c r="D222" s="36"/>
      <c r="E222" s="36">
        <f>МР!F156</f>
        <v>0</v>
      </c>
      <c r="F222" s="36"/>
    </row>
    <row r="223" spans="1:7" ht="18.75">
      <c r="A223" s="84"/>
      <c r="B223" s="87"/>
      <c r="C223" s="36"/>
      <c r="D223" s="36"/>
      <c r="E223" s="36"/>
      <c r="F223" s="36"/>
      <c r="G223" s="45"/>
    </row>
    <row r="224" spans="1:6" ht="12" customHeight="1" hidden="1">
      <c r="A224" s="84"/>
      <c r="B224" s="86"/>
      <c r="C224" s="36"/>
      <c r="D224" s="36"/>
      <c r="E224" s="36"/>
      <c r="F224" s="36"/>
    </row>
    <row r="225" spans="1:6" ht="5.25" customHeight="1" hidden="1">
      <c r="A225" s="84"/>
      <c r="B225" s="86"/>
      <c r="C225" s="36"/>
      <c r="D225" s="36"/>
      <c r="E225" s="36"/>
      <c r="F225" s="36"/>
    </row>
    <row r="226" spans="1:7" ht="45" customHeight="1">
      <c r="A226" s="84"/>
      <c r="B226" s="86" t="s">
        <v>79</v>
      </c>
      <c r="C226" s="36"/>
      <c r="D226" s="36"/>
      <c r="E226" s="36">
        <f>E211+E37-E208-E222+E212</f>
        <v>49731</v>
      </c>
      <c r="F226" s="36"/>
      <c r="G226" s="41"/>
    </row>
    <row r="227" spans="1:6" ht="18">
      <c r="A227" s="84"/>
      <c r="B227" s="86"/>
      <c r="C227" s="36"/>
      <c r="D227" s="36"/>
      <c r="E227" s="36"/>
      <c r="F227" s="36"/>
    </row>
    <row r="228" spans="1:6" ht="18" hidden="1">
      <c r="A228" s="84"/>
      <c r="C228" s="36"/>
      <c r="D228" s="36"/>
      <c r="E228" s="36"/>
      <c r="F228" s="36"/>
    </row>
    <row r="229" spans="1:6" ht="18">
      <c r="A229" s="84"/>
      <c r="C229" s="36"/>
      <c r="D229" s="36"/>
      <c r="E229" s="36"/>
      <c r="F229" s="36"/>
    </row>
    <row r="230" spans="1:6" ht="18">
      <c r="A230" s="84"/>
      <c r="B230" s="86" t="s">
        <v>80</v>
      </c>
      <c r="C230" s="36"/>
      <c r="D230" s="36"/>
      <c r="E230" s="36"/>
      <c r="F230" s="36"/>
    </row>
    <row r="231" spans="1:6" ht="18">
      <c r="A231" s="84"/>
      <c r="B231" s="86" t="s">
        <v>81</v>
      </c>
      <c r="C231" s="36"/>
      <c r="D231" s="36"/>
      <c r="E231" s="36"/>
      <c r="F231" s="36"/>
    </row>
    <row r="232" ht="18">
      <c r="B232" s="86" t="s">
        <v>82</v>
      </c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9:G39"/>
    <mergeCell ref="F40:F41"/>
    <mergeCell ref="G40:G41"/>
    <mergeCell ref="A40:A41"/>
    <mergeCell ref="B40:B41"/>
    <mergeCell ref="C40:C41"/>
    <mergeCell ref="E40:E41"/>
    <mergeCell ref="D40:D41"/>
  </mergeCells>
  <printOptions/>
  <pageMargins left="0.7874015748031497" right="0.3937007874015748" top="0.5905511811023623" bottom="0.5905511811023623" header="0" footer="0"/>
  <pageSetup fitToHeight="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2020-02-10T10:23:53Z</cp:lastPrinted>
  <dcterms:created xsi:type="dcterms:W3CDTF">1996-10-08T23:32:33Z</dcterms:created>
  <dcterms:modified xsi:type="dcterms:W3CDTF">2020-02-13T07:13:23Z</dcterms:modified>
  <cp:category/>
  <cp:version/>
  <cp:contentType/>
  <cp:contentStatus/>
</cp:coreProperties>
</file>