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<sst xmlns="http://schemas.openxmlformats.org/spreadsheetml/2006/main" count="1322" uniqueCount="428">
  <si>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</si>
  <si>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</si>
  <si>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</si>
  <si>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</si>
  <si>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</si>
  <si>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</si>
  <si>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</si>
  <si>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</si>
  <si>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</si>
  <si>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</si>
  <si>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</si>
  <si>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</si>
  <si>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</si>
  <si>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</si>
  <si>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</si>
  <si>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</si>
  <si>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</si>
  <si>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</si>
  <si>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</si>
  <si>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</si>
  <si>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</si>
  <si>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</si>
  <si>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</si>
  <si>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</si>
  <si>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</si>
  <si>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</si>
  <si>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</si>
  <si>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</si>
  <si>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</si>
  <si>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</si>
  <si>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</si>
  <si>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</si>
  <si>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</si>
  <si>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</si>
  <si>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</si>
  <si>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</si>
  <si>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</si>
  <si>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</si>
  <si>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</si>
  <si>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</si>
  <si>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</si>
  <si>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</si>
  <si>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</si>
  <si>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</si>
  <si>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</si>
  <si>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</si>
  <si>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</si>
  <si>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</si>
  <si>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</si>
  <si>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</si>
  <si>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</si>
  <si>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</si>
  <si>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</si>
  <si>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</si>
  <si>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</si>
  <si>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</si>
  <si>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</si>
  <si>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</si>
  <si>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</si>
  <si>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</si>
  <si>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</si>
  <si>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</si>
  <si>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</si>
  <si>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</si>
  <si>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</si>
  <si>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</si>
  <si>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</si>
  <si>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</si>
  <si>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</si>
  <si>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</si>
  <si>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</si>
  <si>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</si>
  <si>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</si>
  <si>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</si>
  <si>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</si>
  <si>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</si>
  <si>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</si>
  <si>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</si>
  <si>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</si>
  <si>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</si>
  <si>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</si>
  <si>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</si>
  <si>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</si>
  <si>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</si>
  <si>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</si>
  <si>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</si>
  <si>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</si>
  <si>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</si>
  <si>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</si>
  <si>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</si>
  <si>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</si>
  <si>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</si>
  <si>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</si>
  <si>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</si>
  <si>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</si>
  <si>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</si>
  <si>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</si>
  <si>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</si>
  <si>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</si>
  <si>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</si>
  <si>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</si>
  <si>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</si>
  <si>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</si>
  <si>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</si>
  <si>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</si>
  <si>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</si>
  <si>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</si>
  <si>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</si>
  <si>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</si>
  <si>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</si>
  <si>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</si>
  <si>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</si>
  <si>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</si>
  <si>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</si>
  <si>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</si>
  <si>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</si>
  <si>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</si>
  <si>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</si>
  <si>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</si>
  <si>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</si>
  <si>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</si>
  <si>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</si>
  <si>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</si>
  <si>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</si>
  <si>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</si>
  <si>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</si>
  <si>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</si>
  <si>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</si>
  <si>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</si>
  <si>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</si>
  <si>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</si>
  <si>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</si>
  <si>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</si>
  <si>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</si>
  <si>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</si>
  <si>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</si>
  <si>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</si>
  <si>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</si>
  <si>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</si>
  <si>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</si>
  <si>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</si>
  <si>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</si>
  <si>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</si>
  <si>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</si>
  <si>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</si>
  <si>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</si>
  <si>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</si>
  <si>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</si>
  <si>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</si>
  <si>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</si>
  <si>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</si>
  <si>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</si>
  <si>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</si>
  <si>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</si>
  <si>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</si>
  <si>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</si>
  <si>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</si>
  <si>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</si>
  <si>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</si>
  <si>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</si>
  <si>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</si>
  <si>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</si>
  <si>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</si>
  <si>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</si>
  <si>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</si>
  <si>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</si>
  <si>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</si>
  <si>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</si>
  <si>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</si>
  <si>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</si>
  <si>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</si>
  <si>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</si>
  <si>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</si>
  <si>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</si>
  <si>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</si>
  <si>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</si>
  <si>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</si>
  <si>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</si>
  <si>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</si>
  <si>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</si>
  <si>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</si>
  <si>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</si>
  <si>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</si>
  <si>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</si>
  <si>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</si>
  <si>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</si>
  <si>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</si>
  <si>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</si>
  <si>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</si>
  <si>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</si>
  <si>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</si>
  <si>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</si>
  <si>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</si>
  <si>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</si>
  <si>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</si>
  <si>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</si>
  <si>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</si>
  <si>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</si>
  <si>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</si>
  <si>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</si>
  <si>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</si>
  <si>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</si>
  <si>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</si>
  <si>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</si>
  <si>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</si>
  <si>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</si>
  <si>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</si>
  <si>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</si>
  <si>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</si>
  <si>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</si>
  <si>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</si>
  <si>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</si>
  <si>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</si>
  <si>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</si>
  <si>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</si>
  <si>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</si>
  <si>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</si>
  <si>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</si>
  <si>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</si>
  <si>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</si>
  <si>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</si>
  <si>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</si>
  <si>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</si>
  <si>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</si>
  <si>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</si>
  <si>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</si>
  <si>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</si>
  <si>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</si>
  <si>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</si>
  <si>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</si>
  <si>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</si>
  <si>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</si>
  <si>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</si>
  <si>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</si>
  <si>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</si>
  <si>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</si>
  <si>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</si>
  <si>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</si>
  <si>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</si>
  <si>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</si>
  <si>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</si>
  <si>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</si>
  <si>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</si>
  <si>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</si>
  <si>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</si>
  <si>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</si>
  <si>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</si>
  <si>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</si>
  <si>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</si>
  <si>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</si>
  <si>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</si>
  <si>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</si>
  <si>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</si>
  <si>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</si>
  <si>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</si>
  <si>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</si>
  <si>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</si>
  <si>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</si>
  <si>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</si>
  <si>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</si>
  <si>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</si>
  <si>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</si>
  <si>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</si>
  <si>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</si>
  <si>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</si>
  <si>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</si>
  <si>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</si>
  <si>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</si>
  <si>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</si>
  <si>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</si>
  <si>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</si>
  <si>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</si>
  <si>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</si>
  <si>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</si>
  <si>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</si>
  <si>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</si>
  <si>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</si>
  <si>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</si>
  <si>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</si>
  <si>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</si>
  <si>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</si>
  <si>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</si>
  <si>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</si>
  <si>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</si>
  <si>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</si>
  <si>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</si>
  <si>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</si>
  <si>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</si>
  <si>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</si>
  <si>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</si>
  <si>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</si>
  <si>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</si>
  <si>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</si>
  <si>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</si>
  <si>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</si>
  <si>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</si>
  <si>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</si>
  <si>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</si>
  <si>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</si>
  <si>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</si>
  <si>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</si>
  <si>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</si>
  <si>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</si>
  <si>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</si>
  <si>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</si>
  <si>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</si>
  <si>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</si>
  <si>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</si>
  <si>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</si>
  <si>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</si>
  <si>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</si>
  <si>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</si>
  <si>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</si>
  <si>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</si>
  <si>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</si>
  <si>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</si>
  <si>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</si>
  <si>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</si>
  <si>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</si>
  <si>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</si>
  <si>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</si>
  <si>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</si>
  <si>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</si>
  <si>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</si>
  <si>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</si>
  <si>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</si>
  <si>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</si>
  <si>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</si>
  <si>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</si>
  <si>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</si>
  <si>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</si>
  <si>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</si>
  <si>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</si>
  <si>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</si>
  <si>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</si>
  <si>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</si>
  <si>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</si>
  <si>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</si>
  <si>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</si>
  <si>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</si>
  <si>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</si>
  <si>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</si>
  <si>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</si>
  <si>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</si>
  <si>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</si>
  <si>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</si>
  <si>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</si>
  <si>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</si>
  <si>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</si>
  <si>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</si>
  <si>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</si>
  <si>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</si>
  <si>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</si>
  <si>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</si>
  <si>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</si>
  <si>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</si>
  <si>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</si>
  <si>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</si>
  <si>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</si>
  <si>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</si>
  <si>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</si>
  <si>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</si>
  <si>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</si>
  <si>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</si>
  <si>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</si>
  <si>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</si>
  <si>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</si>
  <si>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</si>
  <si>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</si>
  <si>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</si>
  <si>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</si>
  <si>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</si>
  <si>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</si>
  <si>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</si>
  <si>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</si>
  <si>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</si>
  <si>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</si>
  <si>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</si>
  <si>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</si>
  <si>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</si>
  <si>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</si>
  <si>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</si>
  <si>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</si>
  <si>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</si>
  <si>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</si>
  <si>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</si>
  <si>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</si>
  <si>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</si>
  <si>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</si>
  <si>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</si>
  <si>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</si>
  <si>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</si>
  <si>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</si>
  <si>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</si>
  <si>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</si>
  <si>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</si>
  <si>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</si>
  <si>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</si>
  <si>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</si>
  <si>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</si>
  <si>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</si>
  <si>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</si>
  <si>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</si>
  <si>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</si>
  <si>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</si>
  <si>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</si>
  <si>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</si>
  <si>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</si>
  <si>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</si>
  <si>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</si>
  <si>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Расходные обязательства по обеспечению жильем молодых семей текущего года</t>
  </si>
  <si>
    <t>7210100380</t>
  </si>
  <si>
    <t>9140008600</t>
  </si>
  <si>
    <t xml:space="preserve">СПРАВКА
об исполнении бюджета Ртищевского района
на 01.04.2016 г.
</t>
  </si>
  <si>
    <t xml:space="preserve">СПРАВКА
об исполнении бюджета МО г. Ртищево
на 01.04.2016г.
</t>
  </si>
  <si>
    <t xml:space="preserve">СПРАВКА
об исполнении бюджета Краснозвездинского МО
на 01.04.2016г.
</t>
  </si>
  <si>
    <t xml:space="preserve">СПРАВКА
об исполнении бюджета Макаровского МО
на 01.04.2016г.
</t>
  </si>
  <si>
    <t xml:space="preserve">СПРАВКА
об исполнении бюджета Октябрьского МО
на 01.04.2016г.
</t>
  </si>
  <si>
    <t xml:space="preserve">СПРАВКА
об исполнении бюджета Салтыковского МО
на 01.04.2016г.
</t>
  </si>
  <si>
    <t xml:space="preserve">СПРАВКА
об исполнении бюджета Урусовского МО
на 01.04.2016г.
</t>
  </si>
  <si>
    <t xml:space="preserve">СПРАВКА
об исполнении бюджета Шило-Голицинского МО
на 01.04.2016г.
</t>
  </si>
  <si>
    <t xml:space="preserve">СПРАВКА
об исполнении бюджета Ртищевского района (консолидация)
на 01.04.2016г.
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</si>
  <si>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</si>
  <si>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</si>
  <si>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</si>
  <si>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</si>
  <si>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</si>
  <si>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21,0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</si>
</sst>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6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9" fillId="33" borderId="11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177" fontId="2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9" fontId="2" fillId="0" borderId="11" xfId="0" applyNumberFormat="1" applyFont="1" applyFill="1" applyBorder="1" applyAlignment="1">
      <alignment horizontal="right" vertical="top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0" fontId="4" fillId="0" borderId="13" xfId="56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Fill="1" applyBorder="1" applyAlignment="1">
      <alignment horizontal="left" vertical="top" wrapText="1"/>
    </xf>
    <xf numFmtId="9" fontId="6" fillId="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6" xfId="54" applyNumberFormat="1" applyFont="1" applyFill="1" applyBorder="1" applyAlignment="1" applyProtection="1">
      <alignment horizontal="left" wrapText="1"/>
      <protection hidden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9" fontId="2" fillId="0" borderId="11" xfId="0" applyNumberFormat="1" applyFont="1" applyFill="1" applyBorder="1" applyAlignment="1">
      <alignment horizontal="left" vertical="top" wrapText="1"/>
    </xf>
    <xf numFmtId="9" fontId="6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178" fontId="2" fillId="0" borderId="11" xfId="0" applyNumberFormat="1" applyFont="1" applyFill="1" applyBorder="1" applyAlignment="1">
      <alignment horizontal="left" vertical="top" wrapText="1"/>
    </xf>
    <xf numFmtId="178" fontId="1" fillId="0" borderId="11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9" fontId="19" fillId="0" borderId="11" xfId="0" applyNumberFormat="1" applyFont="1" applyFill="1" applyBorder="1" applyAlignment="1">
      <alignment horizontal="center" vertical="top" wrapText="1"/>
    </xf>
    <xf numFmtId="0" fontId="19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19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top" wrapText="1"/>
    </xf>
    <xf numFmtId="187" fontId="19" fillId="0" borderId="11" xfId="52" applyNumberFormat="1" applyFont="1" applyFill="1" applyBorder="1" applyAlignment="1" applyProtection="1">
      <alignment vertical="center" wrapText="1"/>
      <protection hidden="1"/>
    </xf>
    <xf numFmtId="187" fontId="20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left"/>
    </xf>
    <xf numFmtId="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78" fontId="19" fillId="0" borderId="0" xfId="0" applyNumberFormat="1" applyFont="1" applyFill="1" applyAlignment="1">
      <alignment horizontal="center"/>
    </xf>
    <xf numFmtId="177" fontId="19" fillId="0" borderId="0" xfId="0" applyNumberFormat="1" applyFont="1" applyFill="1" applyAlignment="1">
      <alignment horizontal="center"/>
    </xf>
    <xf numFmtId="0" fontId="18" fillId="33" borderId="11" xfId="0" applyFont="1" applyFill="1" applyBorder="1" applyAlignment="1">
      <alignment horizontal="left"/>
    </xf>
    <xf numFmtId="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1" xfId="0" applyNumberFormat="1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177" fontId="15" fillId="0" borderId="11" xfId="0" applyNumberFormat="1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1" fillId="33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vertical="center" wrapText="1"/>
    </xf>
    <xf numFmtId="49" fontId="19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77" fontId="15" fillId="0" borderId="11" xfId="0" applyNumberFormat="1" applyFont="1" applyFill="1" applyBorder="1" applyAlignment="1">
      <alignment horizontal="left" vertical="center" wrapText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177" fontId="18" fillId="0" borderId="11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tabSelected="1" workbookViewId="0" topLeftCell="B1">
      <selection activeCell="D12" sqref="D12"/>
    </sheetView>
  </sheetViews>
  <sheetFormatPr defaultColWidth="9.140625" defaultRowHeight="12.75"/>
  <cols>
    <col min="1" max="1" width="6.57421875" style="180" customWidth="1"/>
    <col min="2" max="2" width="61.00390625" style="138" customWidth="1"/>
    <col min="3" max="3" width="11.28125" style="137" hidden="1" customWidth="1"/>
    <col min="4" max="4" width="18.28125" style="138" customWidth="1"/>
    <col min="5" max="5" width="17.57421875" style="138" customWidth="1"/>
    <col min="6" max="6" width="13.8515625" style="138" customWidth="1"/>
    <col min="7" max="7" width="13.8515625" style="182" customWidth="1"/>
    <col min="8" max="8" width="12.57421875" style="18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90" t="s">
        <v>413</v>
      </c>
      <c r="B1" s="190"/>
      <c r="C1" s="190"/>
      <c r="D1" s="190"/>
      <c r="E1" s="190"/>
      <c r="F1" s="190"/>
      <c r="G1" s="190"/>
      <c r="H1" s="190"/>
      <c r="I1" s="12"/>
    </row>
    <row r="2" spans="1:9" ht="12.75" customHeight="1">
      <c r="A2" s="201"/>
      <c r="B2" s="195" t="s">
        <v>2</v>
      </c>
      <c r="C2" s="196" t="s">
        <v>161</v>
      </c>
      <c r="D2" s="192" t="s">
        <v>3</v>
      </c>
      <c r="E2" s="188" t="s">
        <v>315</v>
      </c>
      <c r="F2" s="192" t="s">
        <v>4</v>
      </c>
      <c r="G2" s="194" t="s">
        <v>5</v>
      </c>
      <c r="H2" s="188" t="s">
        <v>316</v>
      </c>
      <c r="I2" s="13"/>
    </row>
    <row r="3" spans="1:9" ht="21" customHeight="1">
      <c r="A3" s="201"/>
      <c r="B3" s="195"/>
      <c r="C3" s="197"/>
      <c r="D3" s="192"/>
      <c r="E3" s="189"/>
      <c r="F3" s="192"/>
      <c r="G3" s="194"/>
      <c r="H3" s="189"/>
      <c r="I3" s="13"/>
    </row>
    <row r="4" spans="1:9" ht="15" customHeight="1">
      <c r="A4" s="150"/>
      <c r="B4" s="115" t="s">
        <v>82</v>
      </c>
      <c r="C4" s="120"/>
      <c r="D4" s="116">
        <f>D5+D6+D7+D8+D9+D10+D11+D12+D13+D14+D15+D16+D17+D18+D19+D20+D21+D23</f>
        <v>156832.49999999997</v>
      </c>
      <c r="E4" s="116">
        <f>E5+E6+E7+E8+E9+E10+E11+E12+E13+E14+E15+E16+E17+E18+E19+E20+E21+E23</f>
        <v>36398</v>
      </c>
      <c r="F4" s="116">
        <f>F5+F6+F7+F8+F9+F10+F11+F12+F13+F14+F15+F16+F17+F18+F19+F20+F21+F23</f>
        <v>42447.49999999999</v>
      </c>
      <c r="G4" s="151">
        <f>F4/D4</f>
        <v>0.270654998166834</v>
      </c>
      <c r="H4" s="151">
        <f>F4/E4</f>
        <v>1.166204187043244</v>
      </c>
      <c r="I4" s="14"/>
    </row>
    <row r="5" spans="1:9" ht="15.75">
      <c r="A5" s="150"/>
      <c r="B5" s="115" t="s">
        <v>6</v>
      </c>
      <c r="C5" s="120"/>
      <c r="D5" s="116">
        <v>104860</v>
      </c>
      <c r="E5" s="116">
        <v>22800</v>
      </c>
      <c r="F5" s="116">
        <v>23963.5</v>
      </c>
      <c r="G5" s="151">
        <f aca="true" t="shared" si="0" ref="G5:G36">F5/D5</f>
        <v>0.22852851420942208</v>
      </c>
      <c r="H5" s="151">
        <f aca="true" t="shared" si="1" ref="H5:H36">F5/E5</f>
        <v>1.051030701754386</v>
      </c>
      <c r="I5" s="14"/>
    </row>
    <row r="6" spans="1:9" ht="15.75">
      <c r="A6" s="150"/>
      <c r="B6" s="115" t="s">
        <v>7</v>
      </c>
      <c r="C6" s="120"/>
      <c r="D6" s="116">
        <v>21000</v>
      </c>
      <c r="E6" s="116">
        <v>4500</v>
      </c>
      <c r="F6" s="116">
        <v>4773.2</v>
      </c>
      <c r="G6" s="151">
        <f t="shared" si="0"/>
        <v>0.22729523809523808</v>
      </c>
      <c r="H6" s="151">
        <f t="shared" si="1"/>
        <v>1.0607111111111112</v>
      </c>
      <c r="I6" s="14"/>
    </row>
    <row r="7" spans="1:9" ht="15.75">
      <c r="A7" s="150"/>
      <c r="B7" s="115" t="s">
        <v>8</v>
      </c>
      <c r="C7" s="120"/>
      <c r="D7" s="116">
        <v>7100</v>
      </c>
      <c r="E7" s="116">
        <v>4200</v>
      </c>
      <c r="F7" s="116">
        <v>7068.3</v>
      </c>
      <c r="G7" s="151">
        <f t="shared" si="0"/>
        <v>0.9955352112676057</v>
      </c>
      <c r="H7" s="151">
        <f t="shared" si="1"/>
        <v>1.6829285714285716</v>
      </c>
      <c r="I7" s="14"/>
    </row>
    <row r="8" spans="1:9" ht="15.75">
      <c r="A8" s="150"/>
      <c r="B8" s="115" t="s">
        <v>9</v>
      </c>
      <c r="C8" s="120"/>
      <c r="D8" s="116">
        <v>0</v>
      </c>
      <c r="E8" s="116">
        <v>0</v>
      </c>
      <c r="F8" s="116">
        <v>0</v>
      </c>
      <c r="G8" s="151">
        <v>0</v>
      </c>
      <c r="H8" s="151">
        <v>0</v>
      </c>
      <c r="I8" s="14"/>
    </row>
    <row r="9" spans="1:9" ht="15.75">
      <c r="A9" s="150"/>
      <c r="B9" s="115" t="s">
        <v>262</v>
      </c>
      <c r="C9" s="120"/>
      <c r="D9" s="116">
        <v>13131.3</v>
      </c>
      <c r="E9" s="116">
        <v>3280</v>
      </c>
      <c r="F9" s="116">
        <v>3291.2</v>
      </c>
      <c r="G9" s="151">
        <f t="shared" si="0"/>
        <v>0.25063778909932755</v>
      </c>
      <c r="H9" s="151">
        <f t="shared" si="1"/>
        <v>1.0034146341463415</v>
      </c>
      <c r="I9" s="14"/>
    </row>
    <row r="10" spans="1:9" ht="15.75">
      <c r="A10" s="150"/>
      <c r="B10" s="115" t="s">
        <v>10</v>
      </c>
      <c r="C10" s="120"/>
      <c r="D10" s="116">
        <v>0</v>
      </c>
      <c r="E10" s="116">
        <v>0</v>
      </c>
      <c r="F10" s="116">
        <v>0</v>
      </c>
      <c r="G10" s="151">
        <v>0</v>
      </c>
      <c r="H10" s="151">
        <v>0</v>
      </c>
      <c r="I10" s="14"/>
    </row>
    <row r="11" spans="1:9" ht="15.75">
      <c r="A11" s="150"/>
      <c r="B11" s="115" t="s">
        <v>107</v>
      </c>
      <c r="C11" s="120"/>
      <c r="D11" s="116">
        <v>3420</v>
      </c>
      <c r="E11" s="116">
        <v>500</v>
      </c>
      <c r="F11" s="116">
        <v>696.3</v>
      </c>
      <c r="G11" s="151">
        <f t="shared" si="0"/>
        <v>0.20359649122807016</v>
      </c>
      <c r="H11" s="151">
        <f t="shared" si="1"/>
        <v>1.3925999999999998</v>
      </c>
      <c r="I11" s="14"/>
    </row>
    <row r="12" spans="1:9" ht="15.75">
      <c r="A12" s="150"/>
      <c r="B12" s="115" t="s">
        <v>11</v>
      </c>
      <c r="C12" s="120"/>
      <c r="D12" s="116">
        <v>0</v>
      </c>
      <c r="E12" s="116">
        <v>0</v>
      </c>
      <c r="F12" s="116">
        <v>0</v>
      </c>
      <c r="G12" s="151">
        <v>0</v>
      </c>
      <c r="H12" s="151">
        <v>0</v>
      </c>
      <c r="I12" s="14"/>
    </row>
    <row r="13" spans="1:9" ht="15.75">
      <c r="A13" s="150"/>
      <c r="B13" s="115" t="s">
        <v>12</v>
      </c>
      <c r="C13" s="120"/>
      <c r="D13" s="116">
        <v>4000</v>
      </c>
      <c r="E13" s="116">
        <v>600</v>
      </c>
      <c r="F13" s="116">
        <v>1175.2</v>
      </c>
      <c r="G13" s="151">
        <f t="shared" si="0"/>
        <v>0.2938</v>
      </c>
      <c r="H13" s="151">
        <f t="shared" si="1"/>
        <v>1.9586666666666668</v>
      </c>
      <c r="I13" s="14"/>
    </row>
    <row r="14" spans="1:9" ht="15.75">
      <c r="A14" s="150"/>
      <c r="B14" s="115" t="s">
        <v>13</v>
      </c>
      <c r="C14" s="120"/>
      <c r="D14" s="116">
        <v>500</v>
      </c>
      <c r="E14" s="116">
        <v>100</v>
      </c>
      <c r="F14" s="116">
        <v>162.4</v>
      </c>
      <c r="G14" s="151">
        <f t="shared" si="0"/>
        <v>0.32480000000000003</v>
      </c>
      <c r="H14" s="151">
        <f t="shared" si="1"/>
        <v>1.624</v>
      </c>
      <c r="I14" s="14"/>
    </row>
    <row r="15" spans="1:9" ht="15.75">
      <c r="A15" s="150"/>
      <c r="B15" s="115" t="s">
        <v>14</v>
      </c>
      <c r="C15" s="120"/>
      <c r="D15" s="116">
        <v>0</v>
      </c>
      <c r="E15" s="116">
        <v>0</v>
      </c>
      <c r="F15" s="116">
        <v>0</v>
      </c>
      <c r="G15" s="151">
        <v>0</v>
      </c>
      <c r="H15" s="151">
        <v>0</v>
      </c>
      <c r="I15" s="14"/>
    </row>
    <row r="16" spans="1:9" ht="15.75">
      <c r="A16" s="150"/>
      <c r="B16" s="115" t="s">
        <v>15</v>
      </c>
      <c r="C16" s="120"/>
      <c r="D16" s="116">
        <v>0</v>
      </c>
      <c r="E16" s="116">
        <v>0</v>
      </c>
      <c r="F16" s="116">
        <v>0</v>
      </c>
      <c r="G16" s="151">
        <v>0</v>
      </c>
      <c r="H16" s="151">
        <v>0</v>
      </c>
      <c r="I16" s="14"/>
    </row>
    <row r="17" spans="1:9" ht="15.75">
      <c r="A17" s="150"/>
      <c r="B17" s="115" t="s">
        <v>16</v>
      </c>
      <c r="C17" s="120"/>
      <c r="D17" s="116">
        <v>436.6</v>
      </c>
      <c r="E17" s="116">
        <v>100</v>
      </c>
      <c r="F17" s="116">
        <v>246.1</v>
      </c>
      <c r="G17" s="151">
        <f t="shared" si="0"/>
        <v>0.5636738433348603</v>
      </c>
      <c r="H17" s="151">
        <f t="shared" si="1"/>
        <v>2.461</v>
      </c>
      <c r="I17" s="14"/>
    </row>
    <row r="18" spans="1:9" ht="15.75" hidden="1">
      <c r="A18" s="150"/>
      <c r="B18" s="115"/>
      <c r="C18" s="120"/>
      <c r="D18" s="116">
        <v>0</v>
      </c>
      <c r="E18" s="116">
        <v>0</v>
      </c>
      <c r="F18" s="116"/>
      <c r="G18" s="151" t="e">
        <f t="shared" si="0"/>
        <v>#DIV/0!</v>
      </c>
      <c r="H18" s="151" t="e">
        <f t="shared" si="1"/>
        <v>#DIV/0!</v>
      </c>
      <c r="I18" s="14"/>
    </row>
    <row r="19" spans="1:9" ht="15.75">
      <c r="A19" s="150"/>
      <c r="B19" s="115" t="s">
        <v>18</v>
      </c>
      <c r="C19" s="120"/>
      <c r="D19" s="116">
        <v>0</v>
      </c>
      <c r="E19" s="116">
        <v>0</v>
      </c>
      <c r="F19" s="116">
        <v>2.6</v>
      </c>
      <c r="G19" s="151">
        <v>0</v>
      </c>
      <c r="H19" s="151">
        <v>0</v>
      </c>
      <c r="I19" s="14"/>
    </row>
    <row r="20" spans="1:9" ht="15.75">
      <c r="A20" s="150"/>
      <c r="B20" s="115" t="s">
        <v>313</v>
      </c>
      <c r="C20" s="120"/>
      <c r="D20" s="116">
        <v>481.3</v>
      </c>
      <c r="E20" s="116">
        <v>45</v>
      </c>
      <c r="F20" s="116">
        <v>375.2</v>
      </c>
      <c r="G20" s="151">
        <f t="shared" si="0"/>
        <v>0.7795553708705588</v>
      </c>
      <c r="H20" s="151">
        <f t="shared" si="1"/>
        <v>8.337777777777777</v>
      </c>
      <c r="I20" s="14"/>
    </row>
    <row r="21" spans="1:9" ht="15.75">
      <c r="A21" s="150"/>
      <c r="B21" s="115" t="s">
        <v>20</v>
      </c>
      <c r="C21" s="120"/>
      <c r="D21" s="116">
        <v>1903.3</v>
      </c>
      <c r="E21" s="116">
        <v>273</v>
      </c>
      <c r="F21" s="116">
        <v>713.1</v>
      </c>
      <c r="G21" s="151">
        <f t="shared" si="0"/>
        <v>0.3746650554300426</v>
      </c>
      <c r="H21" s="151">
        <f t="shared" si="1"/>
        <v>2.612087912087912</v>
      </c>
      <c r="I21" s="14"/>
    </row>
    <row r="22" spans="1:9" ht="15.75">
      <c r="A22" s="150"/>
      <c r="B22" s="115" t="s">
        <v>21</v>
      </c>
      <c r="C22" s="120"/>
      <c r="D22" s="116">
        <v>910</v>
      </c>
      <c r="E22" s="116">
        <v>95</v>
      </c>
      <c r="F22" s="116">
        <v>180.6</v>
      </c>
      <c r="G22" s="151">
        <f t="shared" si="0"/>
        <v>0.19846153846153847</v>
      </c>
      <c r="H22" s="151">
        <f t="shared" si="1"/>
        <v>1.9010526315789473</v>
      </c>
      <c r="I22" s="14"/>
    </row>
    <row r="23" spans="1:9" ht="15.75">
      <c r="A23" s="150"/>
      <c r="B23" s="115" t="s">
        <v>22</v>
      </c>
      <c r="C23" s="120"/>
      <c r="D23" s="116">
        <v>0</v>
      </c>
      <c r="E23" s="116">
        <v>0</v>
      </c>
      <c r="F23" s="116">
        <v>-19.6</v>
      </c>
      <c r="G23" s="151">
        <v>0</v>
      </c>
      <c r="H23" s="151">
        <v>0</v>
      </c>
      <c r="I23" s="14"/>
    </row>
    <row r="24" spans="1:9" ht="15.75">
      <c r="A24" s="150"/>
      <c r="B24" s="71" t="s">
        <v>81</v>
      </c>
      <c r="C24" s="95"/>
      <c r="D24" s="116">
        <f>D25+D26+D27+D28+D29+D32+D34+D30+D31+D33</f>
        <v>462266.60000000003</v>
      </c>
      <c r="E24" s="116">
        <f>E25+E26+E27+E28+E29+E32+E34+E30+E31+E33</f>
        <v>114381.3</v>
      </c>
      <c r="F24" s="116">
        <f>F25+F26+F27+F28+F29+F32+F34+F30+F31+F33</f>
        <v>89207.1</v>
      </c>
      <c r="G24" s="151">
        <f t="shared" si="0"/>
        <v>0.1929776021023366</v>
      </c>
      <c r="H24" s="151">
        <f t="shared" si="1"/>
        <v>0.7799098279176754</v>
      </c>
      <c r="I24" s="14"/>
    </row>
    <row r="25" spans="1:9" ht="15.75">
      <c r="A25" s="150"/>
      <c r="B25" s="115" t="s">
        <v>24</v>
      </c>
      <c r="C25" s="120"/>
      <c r="D25" s="116">
        <v>77000.6</v>
      </c>
      <c r="E25" s="116">
        <v>19250.2</v>
      </c>
      <c r="F25" s="116">
        <v>19251</v>
      </c>
      <c r="G25" s="151">
        <f t="shared" si="0"/>
        <v>0.25001103887502174</v>
      </c>
      <c r="H25" s="151">
        <f t="shared" si="1"/>
        <v>1.0000415580097868</v>
      </c>
      <c r="I25" s="14"/>
    </row>
    <row r="26" spans="1:9" ht="15.75">
      <c r="A26" s="150"/>
      <c r="B26" s="115" t="s">
        <v>25</v>
      </c>
      <c r="C26" s="120"/>
      <c r="D26" s="116">
        <v>362230.8</v>
      </c>
      <c r="E26" s="116">
        <v>91496.4</v>
      </c>
      <c r="F26" s="116">
        <v>66631</v>
      </c>
      <c r="G26" s="151">
        <f t="shared" si="0"/>
        <v>0.1839462574689949</v>
      </c>
      <c r="H26" s="151">
        <f t="shared" si="1"/>
        <v>0.7282363021933104</v>
      </c>
      <c r="I26" s="14"/>
    </row>
    <row r="27" spans="1:9" ht="15.75">
      <c r="A27" s="150"/>
      <c r="B27" s="115" t="s">
        <v>26</v>
      </c>
      <c r="C27" s="120"/>
      <c r="D27" s="116">
        <v>17245.8</v>
      </c>
      <c r="E27" s="116">
        <v>0</v>
      </c>
      <c r="F27" s="116">
        <v>0</v>
      </c>
      <c r="G27" s="151">
        <f t="shared" si="0"/>
        <v>0</v>
      </c>
      <c r="H27" s="151">
        <v>0</v>
      </c>
      <c r="I27" s="14"/>
    </row>
    <row r="28" spans="1:9" ht="29.25" customHeight="1" hidden="1">
      <c r="A28" s="150"/>
      <c r="B28" s="115" t="s">
        <v>206</v>
      </c>
      <c r="C28" s="120"/>
      <c r="D28" s="116">
        <v>0</v>
      </c>
      <c r="E28" s="116">
        <v>7.6</v>
      </c>
      <c r="F28" s="116">
        <v>0</v>
      </c>
      <c r="G28" s="151" t="e">
        <f t="shared" si="0"/>
        <v>#DIV/0!</v>
      </c>
      <c r="H28" s="151">
        <f t="shared" si="1"/>
        <v>0</v>
      </c>
      <c r="I28" s="14"/>
    </row>
    <row r="29" spans="1:9" ht="42" customHeight="1">
      <c r="A29" s="150"/>
      <c r="B29" s="71" t="s">
        <v>149</v>
      </c>
      <c r="C29" s="95"/>
      <c r="D29" s="116">
        <v>5820.7</v>
      </c>
      <c r="E29" s="116">
        <v>3802</v>
      </c>
      <c r="F29" s="116">
        <v>3500</v>
      </c>
      <c r="G29" s="151">
        <f t="shared" si="0"/>
        <v>0.6013022488704108</v>
      </c>
      <c r="H29" s="151">
        <f t="shared" si="1"/>
        <v>0.920568122041031</v>
      </c>
      <c r="I29" s="14"/>
    </row>
    <row r="30" spans="1:9" ht="36.75" customHeight="1">
      <c r="A30" s="150"/>
      <c r="B30" s="115" t="s">
        <v>206</v>
      </c>
      <c r="C30" s="95"/>
      <c r="D30" s="116">
        <v>19.2</v>
      </c>
      <c r="E30" s="116">
        <v>0</v>
      </c>
      <c r="F30" s="116">
        <v>0</v>
      </c>
      <c r="G30" s="151">
        <f t="shared" si="0"/>
        <v>0</v>
      </c>
      <c r="H30" s="151">
        <v>0</v>
      </c>
      <c r="I30" s="14"/>
    </row>
    <row r="31" spans="1:9" ht="84" customHeight="1">
      <c r="A31" s="150"/>
      <c r="B31" s="115" t="s">
        <v>407</v>
      </c>
      <c r="C31" s="95"/>
      <c r="D31" s="116">
        <v>74.4</v>
      </c>
      <c r="E31" s="116">
        <v>0</v>
      </c>
      <c r="F31" s="116">
        <v>0</v>
      </c>
      <c r="G31" s="151">
        <f t="shared" si="0"/>
        <v>0</v>
      </c>
      <c r="H31" s="151">
        <v>0</v>
      </c>
      <c r="I31" s="14"/>
    </row>
    <row r="32" spans="1:9" ht="17.25" customHeight="1" hidden="1">
      <c r="A32" s="150"/>
      <c r="B32" s="115" t="s">
        <v>323</v>
      </c>
      <c r="C32" s="120"/>
      <c r="D32" s="116">
        <v>0</v>
      </c>
      <c r="E32" s="116">
        <v>0</v>
      </c>
      <c r="F32" s="116">
        <v>0</v>
      </c>
      <c r="G32" s="151" t="e">
        <f t="shared" si="0"/>
        <v>#DIV/0!</v>
      </c>
      <c r="H32" s="151" t="e">
        <f t="shared" si="1"/>
        <v>#DIV/0!</v>
      </c>
      <c r="I32" s="14"/>
    </row>
    <row r="33" spans="1:9" ht="100.5" customHeight="1">
      <c r="A33" s="150"/>
      <c r="B33" s="152" t="s">
        <v>426</v>
      </c>
      <c r="C33" s="153"/>
      <c r="D33" s="116">
        <v>50</v>
      </c>
      <c r="E33" s="116">
        <v>0</v>
      </c>
      <c r="F33" s="116">
        <v>0</v>
      </c>
      <c r="G33" s="151">
        <f t="shared" si="0"/>
        <v>0</v>
      </c>
      <c r="H33" s="151">
        <v>0</v>
      </c>
      <c r="I33" s="14"/>
    </row>
    <row r="34" spans="1:9" ht="37.5" customHeight="1" thickBot="1">
      <c r="A34" s="150"/>
      <c r="B34" s="154" t="s">
        <v>157</v>
      </c>
      <c r="C34" s="155"/>
      <c r="D34" s="116">
        <v>-174.9</v>
      </c>
      <c r="E34" s="116">
        <v>-174.9</v>
      </c>
      <c r="F34" s="116">
        <v>-174.9</v>
      </c>
      <c r="G34" s="151">
        <f t="shared" si="0"/>
        <v>1</v>
      </c>
      <c r="H34" s="151">
        <f t="shared" si="1"/>
        <v>1</v>
      </c>
      <c r="I34" s="14"/>
    </row>
    <row r="35" spans="1:9" ht="15.75">
      <c r="A35" s="150"/>
      <c r="B35" s="115" t="s">
        <v>28</v>
      </c>
      <c r="C35" s="120"/>
      <c r="D35" s="116">
        <f>D4+D24</f>
        <v>619099.1</v>
      </c>
      <c r="E35" s="116">
        <f>E4+E24</f>
        <v>150779.3</v>
      </c>
      <c r="F35" s="116">
        <f>F4+F24</f>
        <v>131654.6</v>
      </c>
      <c r="G35" s="151">
        <f t="shared" si="0"/>
        <v>0.21265513065678823</v>
      </c>
      <c r="H35" s="151">
        <f t="shared" si="1"/>
        <v>0.8731609710351488</v>
      </c>
      <c r="I35" s="14"/>
    </row>
    <row r="36" spans="1:9" ht="15.75">
      <c r="A36" s="150"/>
      <c r="B36" s="115" t="s">
        <v>108</v>
      </c>
      <c r="C36" s="120"/>
      <c r="D36" s="116">
        <f>D4</f>
        <v>156832.49999999997</v>
      </c>
      <c r="E36" s="116">
        <f>E4</f>
        <v>36398</v>
      </c>
      <c r="F36" s="116">
        <f>F4</f>
        <v>42447.49999999999</v>
      </c>
      <c r="G36" s="151">
        <f t="shared" si="0"/>
        <v>0.270654998166834</v>
      </c>
      <c r="H36" s="151">
        <f t="shared" si="1"/>
        <v>1.166204187043244</v>
      </c>
      <c r="I36" s="14"/>
    </row>
    <row r="37" spans="1:9" ht="15">
      <c r="A37" s="198"/>
      <c r="B37" s="199"/>
      <c r="C37" s="199"/>
      <c r="D37" s="199"/>
      <c r="E37" s="199"/>
      <c r="F37" s="199"/>
      <c r="G37" s="199"/>
      <c r="H37" s="200"/>
      <c r="I37" s="10"/>
    </row>
    <row r="38" spans="1:9" ht="15" customHeight="1">
      <c r="A38" s="191" t="s">
        <v>159</v>
      </c>
      <c r="B38" s="192" t="s">
        <v>29</v>
      </c>
      <c r="C38" s="196" t="s">
        <v>161</v>
      </c>
      <c r="D38" s="193" t="s">
        <v>3</v>
      </c>
      <c r="E38" s="188" t="s">
        <v>315</v>
      </c>
      <c r="F38" s="193" t="s">
        <v>4</v>
      </c>
      <c r="G38" s="194" t="s">
        <v>5</v>
      </c>
      <c r="H38" s="188" t="s">
        <v>316</v>
      </c>
      <c r="I38" s="13"/>
    </row>
    <row r="39" spans="1:9" ht="13.5" customHeight="1">
      <c r="A39" s="191"/>
      <c r="B39" s="192"/>
      <c r="C39" s="197"/>
      <c r="D39" s="193"/>
      <c r="E39" s="189"/>
      <c r="F39" s="193"/>
      <c r="G39" s="194"/>
      <c r="H39" s="189"/>
      <c r="I39" s="13"/>
    </row>
    <row r="40" spans="1:9" ht="19.5" customHeight="1">
      <c r="A40" s="156" t="s">
        <v>69</v>
      </c>
      <c r="B40" s="71" t="s">
        <v>30</v>
      </c>
      <c r="C40" s="95"/>
      <c r="D40" s="96">
        <f>D41+D42+D47+D48+D45+D46+D44</f>
        <v>38199.3</v>
      </c>
      <c r="E40" s="96">
        <f>E41+E42+E47+E48+E45+E46+E44</f>
        <v>12996.9</v>
      </c>
      <c r="F40" s="96">
        <f>F41+F42+F47+F48+F45+F46+F44</f>
        <v>11113.5</v>
      </c>
      <c r="G40" s="151">
        <f aca="true" t="shared" si="2" ref="G40:G112">F40/D40</f>
        <v>0.29093465063495927</v>
      </c>
      <c r="H40" s="151">
        <f>F40/E40</f>
        <v>0.8550885211088798</v>
      </c>
      <c r="I40" s="17"/>
    </row>
    <row r="41" spans="1:9" ht="57" customHeight="1">
      <c r="A41" s="157" t="s">
        <v>71</v>
      </c>
      <c r="B41" s="115" t="s">
        <v>162</v>
      </c>
      <c r="C41" s="120" t="s">
        <v>207</v>
      </c>
      <c r="D41" s="116">
        <v>657</v>
      </c>
      <c r="E41" s="116">
        <v>189.4</v>
      </c>
      <c r="F41" s="116">
        <v>189.2</v>
      </c>
      <c r="G41" s="151">
        <f t="shared" si="2"/>
        <v>0.28797564687975646</v>
      </c>
      <c r="H41" s="151">
        <f aca="true" t="shared" si="3" ref="H41:H104">F41/E41</f>
        <v>0.9989440337909186</v>
      </c>
      <c r="I41" s="15"/>
    </row>
    <row r="42" spans="1:14" ht="55.5" customHeight="1">
      <c r="A42" s="157" t="s">
        <v>72</v>
      </c>
      <c r="B42" s="115" t="s">
        <v>163</v>
      </c>
      <c r="C42" s="120" t="s">
        <v>72</v>
      </c>
      <c r="D42" s="116">
        <f>D43</f>
        <v>19264.9</v>
      </c>
      <c r="E42" s="116">
        <f>E43</f>
        <v>6908.8</v>
      </c>
      <c r="F42" s="116">
        <f>F43</f>
        <v>6319.8</v>
      </c>
      <c r="G42" s="151">
        <f t="shared" si="2"/>
        <v>0.32804738150730084</v>
      </c>
      <c r="H42" s="151">
        <f t="shared" si="3"/>
        <v>0.9147464103751737</v>
      </c>
      <c r="I42" s="18"/>
      <c r="J42" s="203"/>
      <c r="K42" s="203"/>
      <c r="L42" s="202"/>
      <c r="M42" s="202"/>
      <c r="N42" s="202"/>
    </row>
    <row r="43" spans="1:14" s="16" customFormat="1" ht="15.75">
      <c r="A43" s="158"/>
      <c r="B43" s="61" t="s">
        <v>33</v>
      </c>
      <c r="C43" s="159" t="s">
        <v>72</v>
      </c>
      <c r="D43" s="160">
        <v>19264.9</v>
      </c>
      <c r="E43" s="160">
        <v>6908.8</v>
      </c>
      <c r="F43" s="160">
        <v>6319.8</v>
      </c>
      <c r="G43" s="151">
        <f t="shared" si="2"/>
        <v>0.32804738150730084</v>
      </c>
      <c r="H43" s="151">
        <f t="shared" si="3"/>
        <v>0.9147464103751737</v>
      </c>
      <c r="I43" s="19"/>
      <c r="J43" s="204"/>
      <c r="K43" s="204"/>
      <c r="L43" s="202"/>
      <c r="M43" s="202"/>
      <c r="N43" s="202"/>
    </row>
    <row r="44" spans="1:14" s="16" customFormat="1" ht="44.25" customHeight="1" hidden="1">
      <c r="A44" s="158" t="s">
        <v>289</v>
      </c>
      <c r="B44" s="115" t="s">
        <v>291</v>
      </c>
      <c r="C44" s="159" t="s">
        <v>290</v>
      </c>
      <c r="D44" s="160">
        <v>0</v>
      </c>
      <c r="E44" s="160">
        <v>0</v>
      </c>
      <c r="F44" s="160">
        <v>0</v>
      </c>
      <c r="G44" s="151" t="e">
        <f t="shared" si="2"/>
        <v>#DIV/0!</v>
      </c>
      <c r="H44" s="151" t="e">
        <f t="shared" si="3"/>
        <v>#DIV/0!</v>
      </c>
      <c r="I44" s="20"/>
      <c r="J44" s="41"/>
      <c r="K44" s="41"/>
      <c r="L44" s="40"/>
      <c r="M44" s="40"/>
      <c r="N44" s="40"/>
    </row>
    <row r="45" spans="1:14" s="29" customFormat="1" ht="54.75" customHeight="1">
      <c r="A45" s="157" t="s">
        <v>73</v>
      </c>
      <c r="B45" s="115" t="s">
        <v>164</v>
      </c>
      <c r="C45" s="120" t="s">
        <v>73</v>
      </c>
      <c r="D45" s="116">
        <v>6551.7</v>
      </c>
      <c r="E45" s="116">
        <v>1890.9</v>
      </c>
      <c r="F45" s="116">
        <v>1624.8</v>
      </c>
      <c r="G45" s="151">
        <f t="shared" si="2"/>
        <v>0.24799670314574843</v>
      </c>
      <c r="H45" s="151">
        <f t="shared" si="3"/>
        <v>0.8592733618911629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157" t="s">
        <v>203</v>
      </c>
      <c r="B46" s="115" t="s">
        <v>204</v>
      </c>
      <c r="C46" s="120" t="s">
        <v>203</v>
      </c>
      <c r="D46" s="116">
        <v>0</v>
      </c>
      <c r="E46" s="116">
        <v>0</v>
      </c>
      <c r="F46" s="116">
        <v>0</v>
      </c>
      <c r="G46" s="151" t="e">
        <f t="shared" si="2"/>
        <v>#DIV/0!</v>
      </c>
      <c r="H46" s="151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157" t="s">
        <v>74</v>
      </c>
      <c r="B47" s="115" t="s">
        <v>165</v>
      </c>
      <c r="C47" s="120" t="s">
        <v>74</v>
      </c>
      <c r="D47" s="116">
        <v>400</v>
      </c>
      <c r="E47" s="116">
        <v>100</v>
      </c>
      <c r="F47" s="116">
        <v>0</v>
      </c>
      <c r="G47" s="151">
        <f t="shared" si="2"/>
        <v>0</v>
      </c>
      <c r="H47" s="151">
        <f t="shared" si="3"/>
        <v>0</v>
      </c>
      <c r="I47" s="15"/>
    </row>
    <row r="48" spans="1:9" ht="18" customHeight="1">
      <c r="A48" s="161" t="s">
        <v>130</v>
      </c>
      <c r="B48" s="162" t="s">
        <v>36</v>
      </c>
      <c r="C48" s="163"/>
      <c r="D48" s="116">
        <f>D49+D50+D51+D52+D53+D55+D56</f>
        <v>11325.7</v>
      </c>
      <c r="E48" s="116">
        <f>E49+E50+E51+E52+E53+E55+E56</f>
        <v>3907.8</v>
      </c>
      <c r="F48" s="116">
        <f>F49+F50+F51+F52+F53+F55+F56</f>
        <v>2979.7000000000003</v>
      </c>
      <c r="G48" s="151">
        <f t="shared" si="2"/>
        <v>0.263091906019054</v>
      </c>
      <c r="H48" s="151">
        <f t="shared" si="3"/>
        <v>0.7625006397461488</v>
      </c>
      <c r="I48" s="15"/>
    </row>
    <row r="49" spans="1:9" s="16" customFormat="1" ht="30" customHeight="1">
      <c r="A49" s="164"/>
      <c r="B49" s="127" t="s">
        <v>212</v>
      </c>
      <c r="C49" s="165" t="s">
        <v>213</v>
      </c>
      <c r="D49" s="160">
        <v>7530</v>
      </c>
      <c r="E49" s="160">
        <v>2233.4</v>
      </c>
      <c r="F49" s="160">
        <v>1694.9</v>
      </c>
      <c r="G49" s="151">
        <f t="shared" si="2"/>
        <v>0.22508632138114212</v>
      </c>
      <c r="H49" s="151">
        <f t="shared" si="3"/>
        <v>0.7588877943941972</v>
      </c>
      <c r="I49" s="20"/>
    </row>
    <row r="50" spans="1:9" s="16" customFormat="1" ht="25.5" customHeight="1" hidden="1">
      <c r="A50" s="164"/>
      <c r="B50" s="127" t="s">
        <v>148</v>
      </c>
      <c r="C50" s="165"/>
      <c r="D50" s="160">
        <v>0</v>
      </c>
      <c r="E50" s="160">
        <v>0</v>
      </c>
      <c r="F50" s="160">
        <v>0</v>
      </c>
      <c r="G50" s="151" t="e">
        <f t="shared" si="2"/>
        <v>#DIV/0!</v>
      </c>
      <c r="H50" s="151" t="e">
        <f t="shared" si="3"/>
        <v>#DIV/0!</v>
      </c>
      <c r="I50" s="20"/>
    </row>
    <row r="51" spans="1:9" s="16" customFormat="1" ht="15.75" hidden="1">
      <c r="A51" s="164"/>
      <c r="B51" s="127" t="s">
        <v>209</v>
      </c>
      <c r="C51" s="165" t="s">
        <v>210</v>
      </c>
      <c r="D51" s="160">
        <v>0</v>
      </c>
      <c r="E51" s="160">
        <v>0</v>
      </c>
      <c r="F51" s="160">
        <v>0</v>
      </c>
      <c r="G51" s="151" t="e">
        <f t="shared" si="2"/>
        <v>#DIV/0!</v>
      </c>
      <c r="H51" s="151" t="e">
        <f t="shared" si="3"/>
        <v>#DIV/0!</v>
      </c>
      <c r="I51" s="20"/>
    </row>
    <row r="52" spans="1:9" s="16" customFormat="1" ht="31.5">
      <c r="A52" s="164"/>
      <c r="B52" s="127" t="s">
        <v>208</v>
      </c>
      <c r="C52" s="165" t="s">
        <v>378</v>
      </c>
      <c r="D52" s="160">
        <v>50</v>
      </c>
      <c r="E52" s="160">
        <v>25.5</v>
      </c>
      <c r="F52" s="160">
        <v>25.5</v>
      </c>
      <c r="G52" s="151">
        <f t="shared" si="2"/>
        <v>0.51</v>
      </c>
      <c r="H52" s="151">
        <f t="shared" si="3"/>
        <v>1</v>
      </c>
      <c r="I52" s="20"/>
    </row>
    <row r="53" spans="1:9" s="16" customFormat="1" ht="15.75">
      <c r="A53" s="164"/>
      <c r="B53" s="127" t="s">
        <v>167</v>
      </c>
      <c r="C53" s="165" t="s">
        <v>211</v>
      </c>
      <c r="D53" s="160">
        <v>2946.7</v>
      </c>
      <c r="E53" s="160">
        <v>849.9</v>
      </c>
      <c r="F53" s="160">
        <v>806.2</v>
      </c>
      <c r="G53" s="151">
        <f t="shared" si="2"/>
        <v>0.27359419011097164</v>
      </c>
      <c r="H53" s="151">
        <f t="shared" si="3"/>
        <v>0.9485821861395459</v>
      </c>
      <c r="I53" s="20"/>
    </row>
    <row r="54" spans="1:9" s="16" customFormat="1" ht="77.25" customHeight="1" hidden="1">
      <c r="A54" s="164"/>
      <c r="B54" s="127" t="s">
        <v>298</v>
      </c>
      <c r="C54" s="165" t="s">
        <v>299</v>
      </c>
      <c r="D54" s="160">
        <v>0</v>
      </c>
      <c r="E54" s="160">
        <v>0</v>
      </c>
      <c r="F54" s="160">
        <v>0</v>
      </c>
      <c r="G54" s="151" t="e">
        <f t="shared" si="2"/>
        <v>#DIV/0!</v>
      </c>
      <c r="H54" s="151" t="e">
        <f t="shared" si="3"/>
        <v>#DIV/0!</v>
      </c>
      <c r="I54" s="20"/>
    </row>
    <row r="55" spans="1:9" s="16" customFormat="1" ht="39" customHeight="1">
      <c r="A55" s="164"/>
      <c r="B55" s="127" t="s">
        <v>253</v>
      </c>
      <c r="C55" s="165" t="s">
        <v>377</v>
      </c>
      <c r="D55" s="160">
        <v>799</v>
      </c>
      <c r="E55" s="160">
        <v>799</v>
      </c>
      <c r="F55" s="160">
        <v>453.1</v>
      </c>
      <c r="G55" s="151">
        <f t="shared" si="2"/>
        <v>0.5670838548185232</v>
      </c>
      <c r="H55" s="151">
        <f t="shared" si="3"/>
        <v>0.5670838548185232</v>
      </c>
      <c r="I55" s="20"/>
    </row>
    <row r="56" spans="1:9" s="16" customFormat="1" ht="24.75" customHeight="1" hidden="1">
      <c r="A56" s="164"/>
      <c r="B56" s="127" t="s">
        <v>376</v>
      </c>
      <c r="C56" s="165" t="s">
        <v>243</v>
      </c>
      <c r="D56" s="160">
        <v>0</v>
      </c>
      <c r="E56" s="160">
        <v>0</v>
      </c>
      <c r="F56" s="160">
        <v>0</v>
      </c>
      <c r="G56" s="151" t="e">
        <f t="shared" si="2"/>
        <v>#DIV/0!</v>
      </c>
      <c r="H56" s="151" t="e">
        <f t="shared" si="3"/>
        <v>#DIV/0!</v>
      </c>
      <c r="I56" s="20"/>
    </row>
    <row r="57" spans="1:9" s="16" customFormat="1" ht="24.75" customHeight="1" hidden="1">
      <c r="A57" s="164"/>
      <c r="B57" s="127" t="s">
        <v>335</v>
      </c>
      <c r="C57" s="165"/>
      <c r="D57" s="160"/>
      <c r="E57" s="160"/>
      <c r="F57" s="160"/>
      <c r="G57" s="151" t="e">
        <f t="shared" si="2"/>
        <v>#DIV/0!</v>
      </c>
      <c r="H57" s="151" t="e">
        <f t="shared" si="3"/>
        <v>#DIV/0!</v>
      </c>
      <c r="I57" s="20"/>
    </row>
    <row r="58" spans="1:9" ht="15.75" hidden="1">
      <c r="A58" s="156" t="s">
        <v>111</v>
      </c>
      <c r="B58" s="71" t="s">
        <v>104</v>
      </c>
      <c r="C58" s="95"/>
      <c r="D58" s="96">
        <f>D59</f>
        <v>0</v>
      </c>
      <c r="E58" s="96">
        <f>E59</f>
        <v>0</v>
      </c>
      <c r="F58" s="96">
        <f>F59</f>
        <v>0</v>
      </c>
      <c r="G58" s="151" t="e">
        <f t="shared" si="2"/>
        <v>#DIV/0!</v>
      </c>
      <c r="H58" s="151" t="e">
        <f t="shared" si="3"/>
        <v>#DIV/0!</v>
      </c>
      <c r="I58" s="15"/>
    </row>
    <row r="59" spans="1:9" ht="27.75" customHeight="1" hidden="1">
      <c r="A59" s="157" t="s">
        <v>112</v>
      </c>
      <c r="B59" s="115" t="s">
        <v>168</v>
      </c>
      <c r="C59" s="120" t="s">
        <v>214</v>
      </c>
      <c r="D59" s="116">
        <v>0</v>
      </c>
      <c r="E59" s="116">
        <v>0</v>
      </c>
      <c r="F59" s="116">
        <v>0</v>
      </c>
      <c r="G59" s="151" t="e">
        <f t="shared" si="2"/>
        <v>#DIV/0!</v>
      </c>
      <c r="H59" s="151" t="e">
        <f t="shared" si="3"/>
        <v>#DIV/0!</v>
      </c>
      <c r="I59" s="15"/>
    </row>
    <row r="60" spans="1:9" ht="20.25" customHeight="1">
      <c r="A60" s="156" t="s">
        <v>75</v>
      </c>
      <c r="B60" s="71" t="s">
        <v>169</v>
      </c>
      <c r="C60" s="95"/>
      <c r="D60" s="96">
        <f aca="true" t="shared" si="4" ref="D60:F61">D61</f>
        <v>200</v>
      </c>
      <c r="E60" s="96">
        <f t="shared" si="4"/>
        <v>0</v>
      </c>
      <c r="F60" s="96">
        <f t="shared" si="4"/>
        <v>0</v>
      </c>
      <c r="G60" s="151">
        <f t="shared" si="2"/>
        <v>0</v>
      </c>
      <c r="H60" s="151">
        <v>0</v>
      </c>
      <c r="I60" s="15"/>
    </row>
    <row r="61" spans="1:9" ht="34.5" customHeight="1">
      <c r="A61" s="157" t="s">
        <v>158</v>
      </c>
      <c r="B61" s="115" t="s">
        <v>170</v>
      </c>
      <c r="C61" s="120"/>
      <c r="D61" s="116">
        <f t="shared" si="4"/>
        <v>200</v>
      </c>
      <c r="E61" s="116">
        <f t="shared" si="4"/>
        <v>0</v>
      </c>
      <c r="F61" s="116">
        <f t="shared" si="4"/>
        <v>0</v>
      </c>
      <c r="G61" s="151">
        <f t="shared" si="2"/>
        <v>0</v>
      </c>
      <c r="H61" s="151">
        <v>0</v>
      </c>
      <c r="I61" s="15"/>
    </row>
    <row r="62" spans="1:9" s="16" customFormat="1" ht="69.75" customHeight="1">
      <c r="A62" s="158"/>
      <c r="B62" s="61" t="s">
        <v>380</v>
      </c>
      <c r="C62" s="159" t="s">
        <v>381</v>
      </c>
      <c r="D62" s="160">
        <f>D63+D64</f>
        <v>200</v>
      </c>
      <c r="E62" s="160">
        <f>E63+E64</f>
        <v>0</v>
      </c>
      <c r="F62" s="160">
        <f>F63+F64</f>
        <v>0</v>
      </c>
      <c r="G62" s="151">
        <f t="shared" si="2"/>
        <v>0</v>
      </c>
      <c r="H62" s="151">
        <v>0</v>
      </c>
      <c r="I62" s="20"/>
    </row>
    <row r="63" spans="1:9" s="16" customFormat="1" ht="38.25" customHeight="1">
      <c r="A63" s="158"/>
      <c r="B63" s="61" t="s">
        <v>382</v>
      </c>
      <c r="C63" s="159" t="s">
        <v>379</v>
      </c>
      <c r="D63" s="160">
        <v>100</v>
      </c>
      <c r="E63" s="160">
        <v>0</v>
      </c>
      <c r="F63" s="160">
        <v>0</v>
      </c>
      <c r="G63" s="151">
        <f t="shared" si="2"/>
        <v>0</v>
      </c>
      <c r="H63" s="151">
        <v>0</v>
      </c>
      <c r="I63" s="20"/>
    </row>
    <row r="64" spans="1:9" s="16" customFormat="1" ht="34.5" customHeight="1">
      <c r="A64" s="158"/>
      <c r="B64" s="61" t="s">
        <v>383</v>
      </c>
      <c r="C64" s="159" t="s">
        <v>384</v>
      </c>
      <c r="D64" s="160">
        <v>100</v>
      </c>
      <c r="E64" s="160">
        <v>0</v>
      </c>
      <c r="F64" s="160">
        <v>0</v>
      </c>
      <c r="G64" s="151">
        <f t="shared" si="2"/>
        <v>0</v>
      </c>
      <c r="H64" s="151">
        <v>0</v>
      </c>
      <c r="I64" s="20"/>
    </row>
    <row r="65" spans="1:9" ht="19.5" customHeight="1">
      <c r="A65" s="156" t="s">
        <v>76</v>
      </c>
      <c r="B65" s="71" t="s">
        <v>40</v>
      </c>
      <c r="C65" s="95"/>
      <c r="D65" s="96">
        <f>D70+D74+D66+D67+D68+D71+D72+D69</f>
        <v>48341.50000000001</v>
      </c>
      <c r="E65" s="96">
        <f>E70+E74+E66+E67+E68+E71+E72+E69</f>
        <v>46856.9</v>
      </c>
      <c r="F65" s="96">
        <f>F70+F74+F66+F67+F68+F71+F72+F69</f>
        <v>85.2</v>
      </c>
      <c r="G65" s="151">
        <f t="shared" si="2"/>
        <v>0.0017624608255846423</v>
      </c>
      <c r="H65" s="151">
        <f t="shared" si="3"/>
        <v>0.0018183021070536036</v>
      </c>
      <c r="I65" s="15"/>
    </row>
    <row r="66" spans="1:9" ht="33" customHeight="1" hidden="1">
      <c r="A66" s="157" t="s">
        <v>220</v>
      </c>
      <c r="B66" s="115" t="s">
        <v>221</v>
      </c>
      <c r="C66" s="120" t="s">
        <v>222</v>
      </c>
      <c r="D66" s="116">
        <v>0</v>
      </c>
      <c r="E66" s="116">
        <v>0</v>
      </c>
      <c r="F66" s="116">
        <v>0</v>
      </c>
      <c r="G66" s="151" t="e">
        <f t="shared" si="2"/>
        <v>#DIV/0!</v>
      </c>
      <c r="H66" s="151" t="e">
        <f t="shared" si="3"/>
        <v>#DIV/0!</v>
      </c>
      <c r="I66" s="15"/>
    </row>
    <row r="67" spans="1:9" ht="33" customHeight="1" hidden="1">
      <c r="A67" s="157" t="s">
        <v>220</v>
      </c>
      <c r="B67" s="115" t="s">
        <v>270</v>
      </c>
      <c r="C67" s="120" t="s">
        <v>269</v>
      </c>
      <c r="D67" s="116">
        <v>0</v>
      </c>
      <c r="E67" s="116">
        <v>0</v>
      </c>
      <c r="F67" s="116">
        <v>0</v>
      </c>
      <c r="G67" s="151" t="e">
        <f t="shared" si="2"/>
        <v>#DIV/0!</v>
      </c>
      <c r="H67" s="151" t="e">
        <f t="shared" si="3"/>
        <v>#DIV/0!</v>
      </c>
      <c r="I67" s="15"/>
    </row>
    <row r="68" spans="1:9" ht="32.25" customHeight="1">
      <c r="A68" s="157" t="s">
        <v>292</v>
      </c>
      <c r="B68" s="115" t="s">
        <v>386</v>
      </c>
      <c r="C68" s="120" t="s">
        <v>385</v>
      </c>
      <c r="D68" s="116">
        <v>217.4</v>
      </c>
      <c r="E68" s="116">
        <v>55</v>
      </c>
      <c r="F68" s="116">
        <v>0</v>
      </c>
      <c r="G68" s="151">
        <f t="shared" si="2"/>
        <v>0</v>
      </c>
      <c r="H68" s="151">
        <f t="shared" si="3"/>
        <v>0</v>
      </c>
      <c r="I68" s="15"/>
    </row>
    <row r="69" spans="1:9" ht="36.75" customHeight="1">
      <c r="A69" s="157"/>
      <c r="B69" s="115" t="s">
        <v>423</v>
      </c>
      <c r="C69" s="120" t="s">
        <v>422</v>
      </c>
      <c r="D69" s="116">
        <v>1307.4</v>
      </c>
      <c r="E69" s="116">
        <v>0</v>
      </c>
      <c r="F69" s="116">
        <v>0</v>
      </c>
      <c r="G69" s="151">
        <f t="shared" si="2"/>
        <v>0</v>
      </c>
      <c r="H69" s="151">
        <v>0</v>
      </c>
      <c r="I69" s="15"/>
    </row>
    <row r="70" spans="1:9" s="22" customFormat="1" ht="50.25" customHeight="1">
      <c r="A70" s="166" t="s">
        <v>121</v>
      </c>
      <c r="B70" s="128" t="s">
        <v>388</v>
      </c>
      <c r="C70" s="167" t="s">
        <v>387</v>
      </c>
      <c r="D70" s="168">
        <v>29298.4</v>
      </c>
      <c r="E70" s="168">
        <v>29298.4</v>
      </c>
      <c r="F70" s="168">
        <v>0</v>
      </c>
      <c r="G70" s="151">
        <f t="shared" si="2"/>
        <v>0</v>
      </c>
      <c r="H70" s="151">
        <f t="shared" si="3"/>
        <v>0</v>
      </c>
      <c r="I70" s="21"/>
    </row>
    <row r="71" spans="1:9" s="22" customFormat="1" ht="76.5" customHeight="1">
      <c r="A71" s="166"/>
      <c r="B71" s="128" t="s">
        <v>390</v>
      </c>
      <c r="C71" s="167" t="s">
        <v>389</v>
      </c>
      <c r="D71" s="168">
        <v>17245.8</v>
      </c>
      <c r="E71" s="168">
        <v>17245.8</v>
      </c>
      <c r="F71" s="168">
        <v>0</v>
      </c>
      <c r="G71" s="151">
        <f t="shared" si="2"/>
        <v>0</v>
      </c>
      <c r="H71" s="151">
        <f t="shared" si="3"/>
        <v>0</v>
      </c>
      <c r="I71" s="21"/>
    </row>
    <row r="72" spans="1:9" s="24" customFormat="1" ht="64.5" customHeight="1">
      <c r="A72" s="169"/>
      <c r="B72" s="170" t="s">
        <v>392</v>
      </c>
      <c r="C72" s="171" t="s">
        <v>391</v>
      </c>
      <c r="D72" s="172">
        <v>172.5</v>
      </c>
      <c r="E72" s="172">
        <v>172.5</v>
      </c>
      <c r="F72" s="172">
        <v>0</v>
      </c>
      <c r="G72" s="151">
        <f t="shared" si="2"/>
        <v>0</v>
      </c>
      <c r="H72" s="151">
        <f t="shared" si="3"/>
        <v>0</v>
      </c>
      <c r="I72" s="23"/>
    </row>
    <row r="73" spans="1:9" s="24" customFormat="1" ht="66.75" customHeight="1" hidden="1">
      <c r="A73" s="169"/>
      <c r="B73" s="173" t="s">
        <v>173</v>
      </c>
      <c r="C73" s="171" t="s">
        <v>172</v>
      </c>
      <c r="D73" s="172">
        <v>0</v>
      </c>
      <c r="E73" s="172">
        <v>0</v>
      </c>
      <c r="F73" s="172">
        <v>0</v>
      </c>
      <c r="G73" s="151" t="e">
        <f t="shared" si="2"/>
        <v>#DIV/0!</v>
      </c>
      <c r="H73" s="151" t="e">
        <f t="shared" si="3"/>
        <v>#DIV/0!</v>
      </c>
      <c r="I73" s="23"/>
    </row>
    <row r="74" spans="1:9" s="22" customFormat="1" ht="30.75" customHeight="1">
      <c r="A74" s="166" t="s">
        <v>77</v>
      </c>
      <c r="B74" s="128" t="s">
        <v>205</v>
      </c>
      <c r="C74" s="167"/>
      <c r="D74" s="168">
        <f>D75+D79+D77+D78+D76</f>
        <v>100</v>
      </c>
      <c r="E74" s="168">
        <f>E75+E79+E77+E78+E76</f>
        <v>85.2</v>
      </c>
      <c r="F74" s="168">
        <f>F75+F79+F77+F78+F76</f>
        <v>85.2</v>
      </c>
      <c r="G74" s="151">
        <f t="shared" si="2"/>
        <v>0.852</v>
      </c>
      <c r="H74" s="151">
        <f t="shared" si="3"/>
        <v>1</v>
      </c>
      <c r="I74" s="25"/>
    </row>
    <row r="75" spans="1:9" s="24" customFormat="1" ht="29.25" customHeight="1">
      <c r="A75" s="169"/>
      <c r="B75" s="130" t="s">
        <v>125</v>
      </c>
      <c r="C75" s="174" t="s">
        <v>393</v>
      </c>
      <c r="D75" s="172">
        <v>100</v>
      </c>
      <c r="E75" s="172">
        <v>85.2</v>
      </c>
      <c r="F75" s="172">
        <v>85.2</v>
      </c>
      <c r="G75" s="151">
        <f t="shared" si="2"/>
        <v>0.852</v>
      </c>
      <c r="H75" s="151">
        <f t="shared" si="3"/>
        <v>1</v>
      </c>
      <c r="I75" s="23"/>
    </row>
    <row r="76" spans="1:9" s="24" customFormat="1" ht="38.25" customHeight="1" hidden="1">
      <c r="A76" s="169"/>
      <c r="B76" s="130" t="s">
        <v>318</v>
      </c>
      <c r="C76" s="174" t="s">
        <v>317</v>
      </c>
      <c r="D76" s="172">
        <v>0</v>
      </c>
      <c r="E76" s="172">
        <v>0</v>
      </c>
      <c r="F76" s="172">
        <v>0</v>
      </c>
      <c r="G76" s="151" t="e">
        <f t="shared" si="2"/>
        <v>#DIV/0!</v>
      </c>
      <c r="H76" s="151" t="e">
        <f t="shared" si="3"/>
        <v>#DIV/0!</v>
      </c>
      <c r="I76" s="23"/>
    </row>
    <row r="77" spans="1:9" s="24" customFormat="1" ht="40.5" customHeight="1" hidden="1">
      <c r="A77" s="169"/>
      <c r="B77" s="130" t="s">
        <v>311</v>
      </c>
      <c r="C77" s="174" t="s">
        <v>308</v>
      </c>
      <c r="D77" s="172">
        <v>0</v>
      </c>
      <c r="E77" s="172"/>
      <c r="F77" s="172">
        <v>0</v>
      </c>
      <c r="G77" s="151" t="e">
        <f t="shared" si="2"/>
        <v>#DIV/0!</v>
      </c>
      <c r="H77" s="151" t="e">
        <f t="shared" si="3"/>
        <v>#DIV/0!</v>
      </c>
      <c r="I77" s="23"/>
    </row>
    <row r="78" spans="1:9" s="24" customFormat="1" ht="58.5" customHeight="1" hidden="1">
      <c r="A78" s="169"/>
      <c r="B78" s="130" t="s">
        <v>310</v>
      </c>
      <c r="C78" s="174" t="s">
        <v>309</v>
      </c>
      <c r="D78" s="172">
        <v>0</v>
      </c>
      <c r="E78" s="172"/>
      <c r="F78" s="172">
        <v>0</v>
      </c>
      <c r="G78" s="151" t="e">
        <f t="shared" si="2"/>
        <v>#DIV/0!</v>
      </c>
      <c r="H78" s="151" t="e">
        <f t="shared" si="3"/>
        <v>#DIV/0!</v>
      </c>
      <c r="I78" s="23"/>
    </row>
    <row r="79" spans="1:9" s="24" customFormat="1" ht="29.25" customHeight="1" hidden="1">
      <c r="A79" s="169"/>
      <c r="B79" s="130" t="s">
        <v>295</v>
      </c>
      <c r="C79" s="174" t="s">
        <v>294</v>
      </c>
      <c r="D79" s="172">
        <v>0</v>
      </c>
      <c r="E79" s="172">
        <v>0</v>
      </c>
      <c r="F79" s="172">
        <v>0</v>
      </c>
      <c r="G79" s="151" t="e">
        <f t="shared" si="2"/>
        <v>#DIV/0!</v>
      </c>
      <c r="H79" s="151" t="e">
        <f t="shared" si="3"/>
        <v>#DIV/0!</v>
      </c>
      <c r="I79" s="23"/>
    </row>
    <row r="80" spans="1:9" ht="21" customHeight="1">
      <c r="A80" s="156" t="s">
        <v>78</v>
      </c>
      <c r="B80" s="71" t="s">
        <v>41</v>
      </c>
      <c r="C80" s="95"/>
      <c r="D80" s="96">
        <f>D81+D84</f>
        <v>5997</v>
      </c>
      <c r="E80" s="96">
        <f>E81+E84</f>
        <v>4047</v>
      </c>
      <c r="F80" s="96">
        <f>F81+F84</f>
        <v>1215.8</v>
      </c>
      <c r="G80" s="151">
        <f t="shared" si="2"/>
        <v>0.20273470068367516</v>
      </c>
      <c r="H80" s="151">
        <f t="shared" si="3"/>
        <v>0.30042006424511986</v>
      </c>
      <c r="I80" s="15"/>
    </row>
    <row r="81" spans="1:9" ht="18.75" customHeight="1" hidden="1">
      <c r="A81" s="157" t="s">
        <v>79</v>
      </c>
      <c r="B81" s="71" t="s">
        <v>42</v>
      </c>
      <c r="C81" s="95"/>
      <c r="D81" s="116">
        <f>D83+D82</f>
        <v>0</v>
      </c>
      <c r="E81" s="116">
        <f>E83+E82</f>
        <v>0</v>
      </c>
      <c r="F81" s="116">
        <f>F83+F82</f>
        <v>0</v>
      </c>
      <c r="G81" s="151" t="e">
        <f t="shared" si="2"/>
        <v>#DIV/0!</v>
      </c>
      <c r="H81" s="151" t="e">
        <f t="shared" si="3"/>
        <v>#DIV/0!</v>
      </c>
      <c r="I81" s="15"/>
    </row>
    <row r="82" spans="1:9" ht="30" customHeight="1" hidden="1">
      <c r="A82" s="157"/>
      <c r="B82" s="115" t="s">
        <v>225</v>
      </c>
      <c r="C82" s="120" t="s">
        <v>223</v>
      </c>
      <c r="D82" s="116">
        <v>0</v>
      </c>
      <c r="E82" s="116">
        <v>0</v>
      </c>
      <c r="F82" s="116">
        <v>0</v>
      </c>
      <c r="G82" s="151" t="e">
        <f t="shared" si="2"/>
        <v>#DIV/0!</v>
      </c>
      <c r="H82" s="151" t="e">
        <f t="shared" si="3"/>
        <v>#DIV/0!</v>
      </c>
      <c r="I82" s="15"/>
    </row>
    <row r="83" spans="1:9" ht="18.75" customHeight="1" hidden="1">
      <c r="A83" s="157"/>
      <c r="B83" s="115" t="s">
        <v>174</v>
      </c>
      <c r="C83" s="120" t="s">
        <v>215</v>
      </c>
      <c r="D83" s="116">
        <v>0</v>
      </c>
      <c r="E83" s="116">
        <v>0</v>
      </c>
      <c r="F83" s="116">
        <v>0</v>
      </c>
      <c r="G83" s="151" t="e">
        <f t="shared" si="2"/>
        <v>#DIV/0!</v>
      </c>
      <c r="H83" s="151" t="e">
        <f t="shared" si="3"/>
        <v>#DIV/0!</v>
      </c>
      <c r="I83" s="15"/>
    </row>
    <row r="84" spans="1:9" ht="15.75">
      <c r="A84" s="156" t="s">
        <v>80</v>
      </c>
      <c r="B84" s="71" t="s">
        <v>43</v>
      </c>
      <c r="C84" s="95"/>
      <c r="D84" s="96">
        <f>D90+D88+D85+D89</f>
        <v>5997</v>
      </c>
      <c r="E84" s="96">
        <f>E90+E88+E85+E89</f>
        <v>4047</v>
      </c>
      <c r="F84" s="96">
        <f>F90+F88+F85+F89</f>
        <v>1215.8</v>
      </c>
      <c r="G84" s="151">
        <f t="shared" si="2"/>
        <v>0.20273470068367516</v>
      </c>
      <c r="H84" s="151">
        <f t="shared" si="3"/>
        <v>0.30042006424511986</v>
      </c>
      <c r="I84" s="15"/>
    </row>
    <row r="85" spans="1:9" ht="31.5">
      <c r="A85" s="156"/>
      <c r="B85" s="115" t="s">
        <v>245</v>
      </c>
      <c r="C85" s="120"/>
      <c r="D85" s="116">
        <f>D86+D87</f>
        <v>5980</v>
      </c>
      <c r="E85" s="116">
        <f>E86+E87</f>
        <v>4030</v>
      </c>
      <c r="F85" s="116">
        <f>F86+F87</f>
        <v>1198.8</v>
      </c>
      <c r="G85" s="151">
        <f t="shared" si="2"/>
        <v>0.20046822742474915</v>
      </c>
      <c r="H85" s="151">
        <f t="shared" si="3"/>
        <v>0.29746898263027294</v>
      </c>
      <c r="I85" s="15"/>
    </row>
    <row r="86" spans="1:9" ht="18.75" customHeight="1">
      <c r="A86" s="156"/>
      <c r="B86" s="133" t="s">
        <v>319</v>
      </c>
      <c r="C86" s="175" t="s">
        <v>394</v>
      </c>
      <c r="D86" s="116">
        <v>5730</v>
      </c>
      <c r="E86" s="116">
        <v>3780</v>
      </c>
      <c r="F86" s="116">
        <v>948.8</v>
      </c>
      <c r="G86" s="151">
        <f t="shared" si="2"/>
        <v>0.16558464223385688</v>
      </c>
      <c r="H86" s="151">
        <f t="shared" si="3"/>
        <v>0.251005291005291</v>
      </c>
      <c r="I86" s="15"/>
    </row>
    <row r="87" spans="1:9" s="16" customFormat="1" ht="48.75" customHeight="1">
      <c r="A87" s="158"/>
      <c r="B87" s="115" t="s">
        <v>408</v>
      </c>
      <c r="C87" s="176" t="s">
        <v>409</v>
      </c>
      <c r="D87" s="160">
        <v>250</v>
      </c>
      <c r="E87" s="160">
        <v>250</v>
      </c>
      <c r="F87" s="160">
        <v>250</v>
      </c>
      <c r="G87" s="151">
        <f t="shared" si="2"/>
        <v>1</v>
      </c>
      <c r="H87" s="151">
        <f t="shared" si="3"/>
        <v>1</v>
      </c>
      <c r="I87" s="20"/>
    </row>
    <row r="88" spans="1:9" s="16" customFormat="1" ht="39" customHeight="1">
      <c r="A88" s="158"/>
      <c r="B88" s="115" t="s">
        <v>424</v>
      </c>
      <c r="C88" s="176" t="s">
        <v>425</v>
      </c>
      <c r="D88" s="160">
        <v>17</v>
      </c>
      <c r="E88" s="160">
        <v>17</v>
      </c>
      <c r="F88" s="160">
        <v>17</v>
      </c>
      <c r="G88" s="151">
        <f t="shared" si="2"/>
        <v>1</v>
      </c>
      <c r="H88" s="151">
        <f t="shared" si="3"/>
        <v>1</v>
      </c>
      <c r="I88" s="20"/>
    </row>
    <row r="89" spans="1:9" s="16" customFormat="1" ht="16.5" customHeight="1" hidden="1">
      <c r="A89" s="158"/>
      <c r="B89" s="115" t="s">
        <v>301</v>
      </c>
      <c r="C89" s="176" t="s">
        <v>300</v>
      </c>
      <c r="D89" s="160">
        <v>0</v>
      </c>
      <c r="E89" s="160">
        <v>0</v>
      </c>
      <c r="F89" s="160">
        <v>0</v>
      </c>
      <c r="G89" s="151" t="e">
        <f t="shared" si="2"/>
        <v>#DIV/0!</v>
      </c>
      <c r="H89" s="151" t="e">
        <f t="shared" si="3"/>
        <v>#DIV/0!</v>
      </c>
      <c r="I89" s="20"/>
    </row>
    <row r="90" spans="1:9" ht="55.5" customHeight="1" hidden="1">
      <c r="A90" s="157" t="s">
        <v>44</v>
      </c>
      <c r="B90" s="133" t="s">
        <v>175</v>
      </c>
      <c r="C90" s="175"/>
      <c r="D90" s="116">
        <f>D91+D92+D93</f>
        <v>0</v>
      </c>
      <c r="E90" s="116">
        <f>E91+E92+E93</f>
        <v>0</v>
      </c>
      <c r="F90" s="116">
        <f>F91+F92+F93</f>
        <v>0</v>
      </c>
      <c r="G90" s="151" t="e">
        <f t="shared" si="2"/>
        <v>#DIV/0!</v>
      </c>
      <c r="H90" s="151" t="e">
        <f t="shared" si="3"/>
        <v>#DIV/0!</v>
      </c>
      <c r="I90" s="15"/>
    </row>
    <row r="91" spans="1:9" s="16" customFormat="1" ht="16.5" customHeight="1" hidden="1">
      <c r="A91" s="158"/>
      <c r="B91" s="131" t="s">
        <v>176</v>
      </c>
      <c r="C91" s="176" t="s">
        <v>177</v>
      </c>
      <c r="D91" s="160">
        <v>0</v>
      </c>
      <c r="E91" s="160">
        <v>0</v>
      </c>
      <c r="F91" s="160">
        <v>0</v>
      </c>
      <c r="G91" s="151" t="e">
        <f t="shared" si="2"/>
        <v>#DIV/0!</v>
      </c>
      <c r="H91" s="151" t="e">
        <f t="shared" si="3"/>
        <v>#DIV/0!</v>
      </c>
      <c r="I91" s="20"/>
    </row>
    <row r="92" spans="1:9" s="16" customFormat="1" ht="19.5" customHeight="1" hidden="1">
      <c r="A92" s="158"/>
      <c r="B92" s="131" t="s">
        <v>178</v>
      </c>
      <c r="C92" s="176" t="s">
        <v>179</v>
      </c>
      <c r="D92" s="160">
        <v>0</v>
      </c>
      <c r="E92" s="160">
        <v>0</v>
      </c>
      <c r="F92" s="160">
        <v>0</v>
      </c>
      <c r="G92" s="151" t="e">
        <f t="shared" si="2"/>
        <v>#DIV/0!</v>
      </c>
      <c r="H92" s="151" t="e">
        <f t="shared" si="3"/>
        <v>#DIV/0!</v>
      </c>
      <c r="I92" s="20"/>
    </row>
    <row r="93" spans="1:9" s="16" customFormat="1" ht="19.5" customHeight="1" hidden="1">
      <c r="A93" s="158"/>
      <c r="B93" s="131" t="s">
        <v>154</v>
      </c>
      <c r="C93" s="176" t="s">
        <v>180</v>
      </c>
      <c r="D93" s="160">
        <v>0</v>
      </c>
      <c r="E93" s="160">
        <v>0</v>
      </c>
      <c r="F93" s="160">
        <v>0</v>
      </c>
      <c r="G93" s="151" t="e">
        <f t="shared" si="2"/>
        <v>#DIV/0!</v>
      </c>
      <c r="H93" s="151" t="e">
        <f t="shared" si="3"/>
        <v>#DIV/0!</v>
      </c>
      <c r="I93" s="20"/>
    </row>
    <row r="94" spans="1:9" ht="14.25" customHeight="1">
      <c r="A94" s="156" t="s">
        <v>46</v>
      </c>
      <c r="B94" s="71" t="s">
        <v>47</v>
      </c>
      <c r="C94" s="95"/>
      <c r="D94" s="96">
        <f>D95+D97+D98+D100</f>
        <v>445827.10000000003</v>
      </c>
      <c r="E94" s="96">
        <f>E95+E97+E98+E100</f>
        <v>127032.7</v>
      </c>
      <c r="F94" s="96">
        <f>F95+F97+F98+F100</f>
        <v>93293.7</v>
      </c>
      <c r="G94" s="151">
        <f t="shared" si="2"/>
        <v>0.20925982292238401</v>
      </c>
      <c r="H94" s="151">
        <f t="shared" si="3"/>
        <v>0.734406967654785</v>
      </c>
      <c r="I94" s="15"/>
    </row>
    <row r="95" spans="1:9" ht="14.25" customHeight="1">
      <c r="A95" s="157" t="s">
        <v>48</v>
      </c>
      <c r="B95" s="115" t="s">
        <v>150</v>
      </c>
      <c r="C95" s="120" t="s">
        <v>48</v>
      </c>
      <c r="D95" s="116">
        <v>125864.2</v>
      </c>
      <c r="E95" s="116">
        <v>37114.6</v>
      </c>
      <c r="F95" s="116">
        <v>27611.8</v>
      </c>
      <c r="G95" s="151">
        <f t="shared" si="2"/>
        <v>0.21937771026233036</v>
      </c>
      <c r="H95" s="151">
        <f t="shared" si="3"/>
        <v>0.7439605977162627</v>
      </c>
      <c r="I95" s="15"/>
    </row>
    <row r="96" spans="1:9" s="16" customFormat="1" ht="47.25" hidden="1">
      <c r="A96" s="158"/>
      <c r="B96" s="61" t="s">
        <v>216</v>
      </c>
      <c r="C96" s="159" t="s">
        <v>281</v>
      </c>
      <c r="D96" s="160">
        <v>0</v>
      </c>
      <c r="E96" s="160">
        <v>0</v>
      </c>
      <c r="F96" s="160">
        <v>0</v>
      </c>
      <c r="G96" s="151" t="e">
        <f t="shared" si="2"/>
        <v>#DIV/0!</v>
      </c>
      <c r="H96" s="151" t="e">
        <f t="shared" si="3"/>
        <v>#DIV/0!</v>
      </c>
      <c r="I96" s="20"/>
    </row>
    <row r="97" spans="1:9" ht="16.5" customHeight="1">
      <c r="A97" s="157" t="s">
        <v>50</v>
      </c>
      <c r="B97" s="115" t="s">
        <v>151</v>
      </c>
      <c r="C97" s="120" t="s">
        <v>50</v>
      </c>
      <c r="D97" s="116">
        <v>295375.5</v>
      </c>
      <c r="E97" s="116">
        <v>83370.9</v>
      </c>
      <c r="F97" s="116">
        <v>60121.5</v>
      </c>
      <c r="G97" s="151">
        <f t="shared" si="2"/>
        <v>0.20354260932270957</v>
      </c>
      <c r="H97" s="151">
        <f t="shared" si="3"/>
        <v>0.7211329132826922</v>
      </c>
      <c r="I97" s="15"/>
    </row>
    <row r="98" spans="1:9" ht="15.75" customHeight="1">
      <c r="A98" s="157" t="s">
        <v>51</v>
      </c>
      <c r="B98" s="115" t="s">
        <v>320</v>
      </c>
      <c r="C98" s="120" t="s">
        <v>51</v>
      </c>
      <c r="D98" s="116">
        <v>4114.7</v>
      </c>
      <c r="E98" s="116">
        <v>145.7</v>
      </c>
      <c r="F98" s="116">
        <v>66.2</v>
      </c>
      <c r="G98" s="151">
        <f t="shared" si="2"/>
        <v>0.01608865773932486</v>
      </c>
      <c r="H98" s="151">
        <f t="shared" si="3"/>
        <v>0.45435827041866855</v>
      </c>
      <c r="I98" s="15"/>
    </row>
    <row r="99" spans="1:9" s="16" customFormat="1" ht="15" customHeight="1" hidden="1">
      <c r="A99" s="158"/>
      <c r="B99" s="61" t="s">
        <v>39</v>
      </c>
      <c r="C99" s="159"/>
      <c r="D99" s="160">
        <v>0</v>
      </c>
      <c r="E99" s="160">
        <v>0</v>
      </c>
      <c r="F99" s="160">
        <v>0</v>
      </c>
      <c r="G99" s="151" t="e">
        <f t="shared" si="2"/>
        <v>#DIV/0!</v>
      </c>
      <c r="H99" s="151" t="e">
        <f t="shared" si="3"/>
        <v>#DIV/0!</v>
      </c>
      <c r="I99" s="20"/>
    </row>
    <row r="100" spans="1:9" ht="15.75">
      <c r="A100" s="157" t="s">
        <v>53</v>
      </c>
      <c r="B100" s="115" t="s">
        <v>54</v>
      </c>
      <c r="C100" s="120" t="s">
        <v>53</v>
      </c>
      <c r="D100" s="116">
        <v>20472.7</v>
      </c>
      <c r="E100" s="116">
        <v>6401.5</v>
      </c>
      <c r="F100" s="116">
        <v>5494.2</v>
      </c>
      <c r="G100" s="151">
        <f t="shared" si="2"/>
        <v>0.26836714258500344</v>
      </c>
      <c r="H100" s="151">
        <f t="shared" si="3"/>
        <v>0.8582675935327657</v>
      </c>
      <c r="I100" s="15"/>
    </row>
    <row r="101" spans="1:9" s="16" customFormat="1" ht="15.75">
      <c r="A101" s="158"/>
      <c r="B101" s="61" t="s">
        <v>55</v>
      </c>
      <c r="C101" s="159"/>
      <c r="D101" s="160">
        <v>585</v>
      </c>
      <c r="E101" s="160">
        <v>73.5</v>
      </c>
      <c r="F101" s="160">
        <v>54.3</v>
      </c>
      <c r="G101" s="151">
        <f t="shared" si="2"/>
        <v>0.09282051282051282</v>
      </c>
      <c r="H101" s="151">
        <f t="shared" si="3"/>
        <v>0.7387755102040816</v>
      </c>
      <c r="I101" s="20"/>
    </row>
    <row r="102" spans="1:9" ht="17.25" customHeight="1">
      <c r="A102" s="156" t="s">
        <v>56</v>
      </c>
      <c r="B102" s="71" t="s">
        <v>153</v>
      </c>
      <c r="C102" s="95"/>
      <c r="D102" s="96">
        <f>D103++D104</f>
        <v>54979.7</v>
      </c>
      <c r="E102" s="96">
        <f>E103++E104</f>
        <v>19317.4</v>
      </c>
      <c r="F102" s="96">
        <f>F103++F104</f>
        <v>18046.3</v>
      </c>
      <c r="G102" s="151">
        <f t="shared" si="2"/>
        <v>0.32823569426533794</v>
      </c>
      <c r="H102" s="151">
        <f t="shared" si="3"/>
        <v>0.9341992193566421</v>
      </c>
      <c r="I102" s="15"/>
    </row>
    <row r="103" spans="1:9" ht="15.75">
      <c r="A103" s="157" t="s">
        <v>57</v>
      </c>
      <c r="B103" s="115" t="s">
        <v>58</v>
      </c>
      <c r="C103" s="120" t="s">
        <v>57</v>
      </c>
      <c r="D103" s="116">
        <v>51875.7</v>
      </c>
      <c r="E103" s="116">
        <v>18469.4</v>
      </c>
      <c r="F103" s="116">
        <v>17238</v>
      </c>
      <c r="G103" s="151">
        <f t="shared" si="2"/>
        <v>0.33229431120929454</v>
      </c>
      <c r="H103" s="151">
        <f t="shared" si="3"/>
        <v>0.9333275580148785</v>
      </c>
      <c r="I103" s="15"/>
    </row>
    <row r="104" spans="1:9" ht="15.75">
      <c r="A104" s="157" t="s">
        <v>59</v>
      </c>
      <c r="B104" s="115" t="s">
        <v>110</v>
      </c>
      <c r="C104" s="120" t="s">
        <v>59</v>
      </c>
      <c r="D104" s="116">
        <v>3104</v>
      </c>
      <c r="E104" s="116">
        <v>848</v>
      </c>
      <c r="F104" s="116">
        <v>808.3</v>
      </c>
      <c r="G104" s="151">
        <f t="shared" si="2"/>
        <v>0.2604059278350515</v>
      </c>
      <c r="H104" s="151">
        <f t="shared" si="3"/>
        <v>0.9531839622641509</v>
      </c>
      <c r="I104" s="15"/>
    </row>
    <row r="105" spans="1:9" s="16" customFormat="1" ht="15.75" hidden="1">
      <c r="A105" s="158"/>
      <c r="B105" s="61" t="s">
        <v>39</v>
      </c>
      <c r="C105" s="159"/>
      <c r="D105" s="160">
        <v>0</v>
      </c>
      <c r="E105" s="160">
        <v>0</v>
      </c>
      <c r="F105" s="160">
        <v>0</v>
      </c>
      <c r="G105" s="151" t="e">
        <f t="shared" si="2"/>
        <v>#DIV/0!</v>
      </c>
      <c r="H105" s="151" t="e">
        <f aca="true" t="shared" si="5" ref="H105:H130">F105/E105</f>
        <v>#DIV/0!</v>
      </c>
      <c r="I105" s="20"/>
    </row>
    <row r="106" spans="1:9" ht="23.25" customHeight="1">
      <c r="A106" s="177" t="s">
        <v>60</v>
      </c>
      <c r="B106" s="81" t="s">
        <v>61</v>
      </c>
      <c r="C106" s="82"/>
      <c r="D106" s="83">
        <f>D107+D109+D112+D113+D116+D114+D115+D108+D110+D111</f>
        <v>19506.4</v>
      </c>
      <c r="E106" s="83">
        <f>E107+E109+E112+E113+E116+E114+E115+E108+E110+E111</f>
        <v>5271.3</v>
      </c>
      <c r="F106" s="83">
        <f>F107+F109+F112+F113+F116+F114+F115+F108+F110+F111</f>
        <v>5041.1</v>
      </c>
      <c r="G106" s="151">
        <f t="shared" si="2"/>
        <v>0.25843312963950293</v>
      </c>
      <c r="H106" s="151">
        <f t="shared" si="5"/>
        <v>0.9563295581735056</v>
      </c>
      <c r="I106" s="15"/>
    </row>
    <row r="107" spans="1:9" ht="30" customHeight="1">
      <c r="A107" s="166" t="s">
        <v>62</v>
      </c>
      <c r="B107" s="136" t="s">
        <v>217</v>
      </c>
      <c r="C107" s="178" t="s">
        <v>62</v>
      </c>
      <c r="D107" s="168">
        <v>882</v>
      </c>
      <c r="E107" s="168">
        <v>302.8</v>
      </c>
      <c r="F107" s="168">
        <v>302.5</v>
      </c>
      <c r="G107" s="151">
        <f t="shared" si="2"/>
        <v>0.3429705215419501</v>
      </c>
      <c r="H107" s="151">
        <f t="shared" si="5"/>
        <v>0.9990092470277411</v>
      </c>
      <c r="I107" s="15"/>
    </row>
    <row r="108" spans="1:9" ht="44.25" customHeight="1">
      <c r="A108" s="166" t="s">
        <v>63</v>
      </c>
      <c r="B108" s="136" t="s">
        <v>395</v>
      </c>
      <c r="C108" s="178" t="s">
        <v>396</v>
      </c>
      <c r="D108" s="168">
        <v>14530.8</v>
      </c>
      <c r="E108" s="168">
        <v>3765.8</v>
      </c>
      <c r="F108" s="168">
        <v>3720.7</v>
      </c>
      <c r="G108" s="151">
        <f t="shared" si="2"/>
        <v>0.2560561015222837</v>
      </c>
      <c r="H108" s="151">
        <f t="shared" si="5"/>
        <v>0.9880237930851345</v>
      </c>
      <c r="I108" s="15"/>
    </row>
    <row r="109" spans="1:9" ht="36" customHeight="1" hidden="1">
      <c r="A109" s="166" t="s">
        <v>63</v>
      </c>
      <c r="B109" s="136" t="s">
        <v>182</v>
      </c>
      <c r="C109" s="178" t="s">
        <v>218</v>
      </c>
      <c r="D109" s="168">
        <v>0</v>
      </c>
      <c r="E109" s="168">
        <v>0</v>
      </c>
      <c r="F109" s="168">
        <v>0</v>
      </c>
      <c r="G109" s="151" t="e">
        <f t="shared" si="2"/>
        <v>#DIV/0!</v>
      </c>
      <c r="H109" s="151" t="e">
        <f t="shared" si="5"/>
        <v>#DIV/0!</v>
      </c>
      <c r="I109" s="15"/>
    </row>
    <row r="110" spans="1:9" ht="36" customHeight="1">
      <c r="A110" s="166" t="s">
        <v>63</v>
      </c>
      <c r="B110" s="136" t="s">
        <v>410</v>
      </c>
      <c r="C110" s="178" t="s">
        <v>411</v>
      </c>
      <c r="D110" s="168">
        <v>25</v>
      </c>
      <c r="E110" s="168">
        <v>25</v>
      </c>
      <c r="F110" s="168">
        <v>0</v>
      </c>
      <c r="G110" s="151">
        <f t="shared" si="2"/>
        <v>0</v>
      </c>
      <c r="H110" s="151">
        <f t="shared" si="5"/>
        <v>0</v>
      </c>
      <c r="I110" s="15"/>
    </row>
    <row r="111" spans="1:9" ht="45" customHeight="1" hidden="1">
      <c r="A111" s="166" t="s">
        <v>63</v>
      </c>
      <c r="B111" s="136" t="s">
        <v>297</v>
      </c>
      <c r="C111" s="178" t="s">
        <v>296</v>
      </c>
      <c r="D111" s="168">
        <v>0</v>
      </c>
      <c r="E111" s="168">
        <v>0</v>
      </c>
      <c r="F111" s="168">
        <v>0</v>
      </c>
      <c r="G111" s="151" t="e">
        <f t="shared" si="2"/>
        <v>#DIV/0!</v>
      </c>
      <c r="H111" s="151" t="e">
        <f t="shared" si="5"/>
        <v>#DIV/0!</v>
      </c>
      <c r="I111" s="15"/>
    </row>
    <row r="112" spans="1:9" s="26" customFormat="1" ht="22.5" customHeight="1" hidden="1">
      <c r="A112" s="157" t="s">
        <v>63</v>
      </c>
      <c r="B112" s="115" t="s">
        <v>271</v>
      </c>
      <c r="C112" s="120" t="s">
        <v>272</v>
      </c>
      <c r="D112" s="116">
        <v>0</v>
      </c>
      <c r="E112" s="116">
        <v>0</v>
      </c>
      <c r="F112" s="116">
        <v>0</v>
      </c>
      <c r="G112" s="151" t="e">
        <f t="shared" si="2"/>
        <v>#DIV/0!</v>
      </c>
      <c r="H112" s="151" t="e">
        <f t="shared" si="5"/>
        <v>#DIV/0!</v>
      </c>
      <c r="I112" s="15"/>
    </row>
    <row r="113" spans="1:9" s="26" customFormat="1" ht="35.25" customHeight="1" hidden="1">
      <c r="A113" s="157" t="s">
        <v>63</v>
      </c>
      <c r="B113" s="115" t="s">
        <v>183</v>
      </c>
      <c r="C113" s="120" t="s">
        <v>184</v>
      </c>
      <c r="D113" s="168">
        <v>0</v>
      </c>
      <c r="E113" s="168">
        <v>0</v>
      </c>
      <c r="F113" s="168">
        <v>0</v>
      </c>
      <c r="G113" s="151" t="e">
        <f aca="true" t="shared" si="6" ref="G113:G130">F113/D113</f>
        <v>#DIV/0!</v>
      </c>
      <c r="H113" s="151" t="e">
        <f t="shared" si="5"/>
        <v>#DIV/0!</v>
      </c>
      <c r="I113" s="15"/>
    </row>
    <row r="114" spans="1:9" s="26" customFormat="1" ht="30.75" customHeight="1" hidden="1">
      <c r="A114" s="157" t="s">
        <v>63</v>
      </c>
      <c r="B114" s="115" t="s">
        <v>282</v>
      </c>
      <c r="C114" s="120" t="s">
        <v>283</v>
      </c>
      <c r="D114" s="168">
        <v>0</v>
      </c>
      <c r="E114" s="168">
        <v>0</v>
      </c>
      <c r="F114" s="168">
        <v>0</v>
      </c>
      <c r="G114" s="151" t="e">
        <f t="shared" si="6"/>
        <v>#DIV/0!</v>
      </c>
      <c r="H114" s="151" t="e">
        <f t="shared" si="5"/>
        <v>#DIV/0!</v>
      </c>
      <c r="I114" s="15"/>
    </row>
    <row r="115" spans="1:9" s="26" customFormat="1" ht="44.25" customHeight="1" hidden="1">
      <c r="A115" s="157" t="s">
        <v>63</v>
      </c>
      <c r="B115" s="115" t="s">
        <v>285</v>
      </c>
      <c r="C115" s="120" t="s">
        <v>284</v>
      </c>
      <c r="D115" s="168">
        <v>0</v>
      </c>
      <c r="E115" s="168">
        <v>0</v>
      </c>
      <c r="F115" s="168">
        <v>0</v>
      </c>
      <c r="G115" s="151" t="e">
        <f t="shared" si="6"/>
        <v>#DIV/0!</v>
      </c>
      <c r="H115" s="151" t="e">
        <f t="shared" si="5"/>
        <v>#DIV/0!</v>
      </c>
      <c r="I115" s="15"/>
    </row>
    <row r="116" spans="1:9" ht="36" customHeight="1">
      <c r="A116" s="157" t="s">
        <v>64</v>
      </c>
      <c r="B116" s="115" t="s">
        <v>398</v>
      </c>
      <c r="C116" s="120" t="s">
        <v>397</v>
      </c>
      <c r="D116" s="116">
        <v>4068.6</v>
      </c>
      <c r="E116" s="116">
        <v>1177.7</v>
      </c>
      <c r="F116" s="116">
        <v>1017.9</v>
      </c>
      <c r="G116" s="151">
        <f t="shared" si="6"/>
        <v>0.25018433859312783</v>
      </c>
      <c r="H116" s="151">
        <f t="shared" si="5"/>
        <v>0.864311794175087</v>
      </c>
      <c r="I116" s="15"/>
    </row>
    <row r="117" spans="1:9" ht="26.25" customHeight="1">
      <c r="A117" s="156" t="s">
        <v>65</v>
      </c>
      <c r="B117" s="71" t="s">
        <v>131</v>
      </c>
      <c r="C117" s="95"/>
      <c r="D117" s="96">
        <f>D118+D119</f>
        <v>580</v>
      </c>
      <c r="E117" s="96">
        <f>E118+E119</f>
        <v>158.2</v>
      </c>
      <c r="F117" s="96">
        <f>F118+F119</f>
        <v>115.3</v>
      </c>
      <c r="G117" s="151">
        <f t="shared" si="6"/>
        <v>0.19879310344827586</v>
      </c>
      <c r="H117" s="151">
        <f t="shared" si="5"/>
        <v>0.7288242730720608</v>
      </c>
      <c r="I117" s="15"/>
    </row>
    <row r="118" spans="1:9" ht="23.25" customHeight="1" hidden="1">
      <c r="A118" s="157" t="s">
        <v>66</v>
      </c>
      <c r="B118" s="115" t="s">
        <v>132</v>
      </c>
      <c r="C118" s="120" t="s">
        <v>66</v>
      </c>
      <c r="D118" s="116">
        <v>0</v>
      </c>
      <c r="E118" s="116">
        <v>0</v>
      </c>
      <c r="F118" s="116">
        <v>0</v>
      </c>
      <c r="G118" s="151" t="e">
        <f t="shared" si="6"/>
        <v>#DIV/0!</v>
      </c>
      <c r="H118" s="151" t="e">
        <f t="shared" si="5"/>
        <v>#DIV/0!</v>
      </c>
      <c r="I118" s="15"/>
    </row>
    <row r="119" spans="1:9" ht="26.25" customHeight="1">
      <c r="A119" s="157" t="s">
        <v>133</v>
      </c>
      <c r="B119" s="115" t="s">
        <v>134</v>
      </c>
      <c r="C119" s="120" t="s">
        <v>133</v>
      </c>
      <c r="D119" s="116">
        <v>580</v>
      </c>
      <c r="E119" s="116">
        <v>158.2</v>
      </c>
      <c r="F119" s="116">
        <v>115.3</v>
      </c>
      <c r="G119" s="151">
        <f t="shared" si="6"/>
        <v>0.19879310344827586</v>
      </c>
      <c r="H119" s="151">
        <f t="shared" si="5"/>
        <v>0.7288242730720608</v>
      </c>
      <c r="I119" s="15"/>
    </row>
    <row r="120" spans="1:9" ht="26.25" customHeight="1" hidden="1">
      <c r="A120" s="157"/>
      <c r="B120" s="61" t="s">
        <v>39</v>
      </c>
      <c r="C120" s="120"/>
      <c r="D120" s="116">
        <v>0</v>
      </c>
      <c r="E120" s="116">
        <v>0</v>
      </c>
      <c r="F120" s="116">
        <v>0</v>
      </c>
      <c r="G120" s="151" t="e">
        <f t="shared" si="6"/>
        <v>#DIV/0!</v>
      </c>
      <c r="H120" s="151" t="e">
        <f t="shared" si="5"/>
        <v>#DIV/0!</v>
      </c>
      <c r="I120" s="15"/>
    </row>
    <row r="121" spans="1:9" ht="27" customHeight="1">
      <c r="A121" s="156" t="s">
        <v>135</v>
      </c>
      <c r="B121" s="71" t="s">
        <v>136</v>
      </c>
      <c r="C121" s="95"/>
      <c r="D121" s="96">
        <f>D122</f>
        <v>250</v>
      </c>
      <c r="E121" s="96">
        <f>E122</f>
        <v>97.5</v>
      </c>
      <c r="F121" s="96">
        <f>F122</f>
        <v>97.4</v>
      </c>
      <c r="G121" s="151">
        <f t="shared" si="6"/>
        <v>0.3896</v>
      </c>
      <c r="H121" s="151">
        <f t="shared" si="5"/>
        <v>0.998974358974359</v>
      </c>
      <c r="I121" s="15"/>
    </row>
    <row r="122" spans="1:9" ht="17.25" customHeight="1">
      <c r="A122" s="157" t="s">
        <v>137</v>
      </c>
      <c r="B122" s="115" t="s">
        <v>138</v>
      </c>
      <c r="C122" s="120" t="s">
        <v>137</v>
      </c>
      <c r="D122" s="116">
        <v>250</v>
      </c>
      <c r="E122" s="116">
        <v>97.5</v>
      </c>
      <c r="F122" s="116">
        <v>97.4</v>
      </c>
      <c r="G122" s="151">
        <f t="shared" si="6"/>
        <v>0.3896</v>
      </c>
      <c r="H122" s="151">
        <f t="shared" si="5"/>
        <v>0.998974358974359</v>
      </c>
      <c r="I122" s="15"/>
    </row>
    <row r="123" spans="1:9" ht="39.75" customHeight="1">
      <c r="A123" s="156" t="s">
        <v>139</v>
      </c>
      <c r="B123" s="71" t="s">
        <v>140</v>
      </c>
      <c r="C123" s="95"/>
      <c r="D123" s="96">
        <f>D124</f>
        <v>1000</v>
      </c>
      <c r="E123" s="96">
        <f>E124</f>
        <v>312.7</v>
      </c>
      <c r="F123" s="96">
        <f>F124</f>
        <v>312.6</v>
      </c>
      <c r="G123" s="151">
        <f t="shared" si="6"/>
        <v>0.31260000000000004</v>
      </c>
      <c r="H123" s="151">
        <f t="shared" si="5"/>
        <v>0.999680204669012</v>
      </c>
      <c r="I123" s="15"/>
    </row>
    <row r="124" spans="1:9" ht="17.25" customHeight="1">
      <c r="A124" s="157" t="s">
        <v>142</v>
      </c>
      <c r="B124" s="115" t="s">
        <v>185</v>
      </c>
      <c r="C124" s="120" t="s">
        <v>142</v>
      </c>
      <c r="D124" s="116">
        <v>1000</v>
      </c>
      <c r="E124" s="116">
        <v>312.7</v>
      </c>
      <c r="F124" s="116">
        <v>312.6</v>
      </c>
      <c r="G124" s="151">
        <f t="shared" si="6"/>
        <v>0.31260000000000004</v>
      </c>
      <c r="H124" s="151">
        <f t="shared" si="5"/>
        <v>0.999680204669012</v>
      </c>
      <c r="I124" s="15"/>
    </row>
    <row r="125" spans="1:9" ht="26.25" customHeight="1">
      <c r="A125" s="156" t="s">
        <v>143</v>
      </c>
      <c r="B125" s="71" t="s">
        <v>146</v>
      </c>
      <c r="C125" s="95"/>
      <c r="D125" s="96">
        <f>D126+D128+D127</f>
        <v>5130.9</v>
      </c>
      <c r="E125" s="96">
        <f>E126+E128+E127</f>
        <v>1282.7</v>
      </c>
      <c r="F125" s="96">
        <f>F126+F128+F127</f>
        <v>540</v>
      </c>
      <c r="G125" s="151">
        <f t="shared" si="6"/>
        <v>0.10524469391334854</v>
      </c>
      <c r="H125" s="151">
        <f t="shared" si="5"/>
        <v>0.4209869805878225</v>
      </c>
      <c r="I125" s="15"/>
    </row>
    <row r="126" spans="1:9" ht="67.5" customHeight="1">
      <c r="A126" s="157" t="s">
        <v>144</v>
      </c>
      <c r="B126" s="115" t="s">
        <v>399</v>
      </c>
      <c r="C126" s="120" t="s">
        <v>400</v>
      </c>
      <c r="D126" s="116">
        <v>2278.6</v>
      </c>
      <c r="E126" s="116">
        <v>569.6</v>
      </c>
      <c r="F126" s="116">
        <v>540</v>
      </c>
      <c r="G126" s="151">
        <f t="shared" si="6"/>
        <v>0.23698762397963663</v>
      </c>
      <c r="H126" s="151">
        <f t="shared" si="5"/>
        <v>0.9480337078651685</v>
      </c>
      <c r="I126" s="15"/>
    </row>
    <row r="127" spans="1:9" ht="42.75" customHeight="1">
      <c r="A127" s="157" t="s">
        <v>144</v>
      </c>
      <c r="B127" s="115" t="s">
        <v>401</v>
      </c>
      <c r="C127" s="120" t="s">
        <v>402</v>
      </c>
      <c r="D127" s="116">
        <v>1823.1</v>
      </c>
      <c r="E127" s="116">
        <v>455.8</v>
      </c>
      <c r="F127" s="116">
        <v>0</v>
      </c>
      <c r="G127" s="151">
        <f t="shared" si="6"/>
        <v>0</v>
      </c>
      <c r="H127" s="151">
        <f t="shared" si="5"/>
        <v>0</v>
      </c>
      <c r="I127" s="15"/>
    </row>
    <row r="128" spans="1:9" ht="42" customHeight="1">
      <c r="A128" s="157" t="s">
        <v>145</v>
      </c>
      <c r="B128" s="115" t="s">
        <v>219</v>
      </c>
      <c r="C128" s="120" t="s">
        <v>403</v>
      </c>
      <c r="D128" s="116">
        <v>1029.2</v>
      </c>
      <c r="E128" s="116">
        <v>257.3</v>
      </c>
      <c r="F128" s="116">
        <v>0</v>
      </c>
      <c r="G128" s="151">
        <f t="shared" si="6"/>
        <v>0</v>
      </c>
      <c r="H128" s="151">
        <f t="shared" si="5"/>
        <v>0</v>
      </c>
      <c r="I128" s="15"/>
    </row>
    <row r="129" spans="1:9" ht="26.25" customHeight="1">
      <c r="A129" s="177"/>
      <c r="B129" s="81" t="s">
        <v>68</v>
      </c>
      <c r="C129" s="82"/>
      <c r="D129" s="83">
        <f>D40+D58+D60+D65+D80+D94+D102+D106+D117+D121+D123+D125</f>
        <v>620011.9</v>
      </c>
      <c r="E129" s="83">
        <f>E40+E58+E60+E65+E80+E94+E102+E106+E117+E121+E123+E125</f>
        <v>217373.30000000002</v>
      </c>
      <c r="F129" s="83">
        <f>F40+F58+F60+F65+F80+F94+F102+F106+F117+F121+F123+F125</f>
        <v>129860.90000000001</v>
      </c>
      <c r="G129" s="151">
        <f t="shared" si="6"/>
        <v>0.20944904444575985</v>
      </c>
      <c r="H129" s="151">
        <f t="shared" si="5"/>
        <v>0.5974096174645184</v>
      </c>
      <c r="I129" s="15"/>
    </row>
    <row r="130" spans="1:9" ht="19.5" customHeight="1">
      <c r="A130" s="150"/>
      <c r="B130" s="115" t="s">
        <v>83</v>
      </c>
      <c r="C130" s="120"/>
      <c r="D130" s="179">
        <f>D125+D59</f>
        <v>5130.9</v>
      </c>
      <c r="E130" s="179">
        <f>E125+E59</f>
        <v>1282.7</v>
      </c>
      <c r="F130" s="179">
        <f>F125+F59</f>
        <v>540</v>
      </c>
      <c r="G130" s="151">
        <f t="shared" si="6"/>
        <v>0.10524469391334854</v>
      </c>
      <c r="H130" s="151">
        <f t="shared" si="5"/>
        <v>0.4209869805878225</v>
      </c>
      <c r="I130" s="15"/>
    </row>
    <row r="131" spans="4:7" ht="15">
      <c r="D131" s="139"/>
      <c r="E131" s="139"/>
      <c r="F131" s="139"/>
      <c r="G131" s="181"/>
    </row>
    <row r="132" spans="4:7" ht="15">
      <c r="D132" s="139"/>
      <c r="E132" s="139"/>
      <c r="F132" s="139"/>
      <c r="G132" s="181"/>
    </row>
    <row r="133" spans="2:7" ht="15.75">
      <c r="B133" s="143" t="s">
        <v>93</v>
      </c>
      <c r="C133" s="183"/>
      <c r="D133" s="139"/>
      <c r="E133" s="139"/>
      <c r="F133" s="139">
        <v>2546.5</v>
      </c>
      <c r="G133" s="181"/>
    </row>
    <row r="134" spans="2:7" ht="15.75">
      <c r="B134" s="143"/>
      <c r="C134" s="183"/>
      <c r="D134" s="139"/>
      <c r="E134" s="139"/>
      <c r="F134" s="139"/>
      <c r="G134" s="181"/>
    </row>
    <row r="135" spans="2:7" ht="15.75">
      <c r="B135" s="143" t="s">
        <v>84</v>
      </c>
      <c r="C135" s="183"/>
      <c r="D135" s="139"/>
      <c r="E135" s="139"/>
      <c r="F135" s="139"/>
      <c r="G135" s="181"/>
    </row>
    <row r="136" spans="2:9" ht="15.75">
      <c r="B136" s="143" t="s">
        <v>85</v>
      </c>
      <c r="C136" s="183"/>
      <c r="D136" s="139"/>
      <c r="E136" s="139"/>
      <c r="F136" s="139"/>
      <c r="G136" s="181"/>
      <c r="H136" s="184"/>
      <c r="I136" s="6"/>
    </row>
    <row r="137" spans="2:7" ht="15.75">
      <c r="B137" s="143"/>
      <c r="C137" s="183"/>
      <c r="D137" s="139"/>
      <c r="E137" s="139"/>
      <c r="F137" s="139"/>
      <c r="G137" s="181"/>
    </row>
    <row r="138" spans="2:7" ht="15.75">
      <c r="B138" s="143" t="s">
        <v>86</v>
      </c>
      <c r="C138" s="183"/>
      <c r="D138" s="139"/>
      <c r="E138" s="139"/>
      <c r="F138" s="139"/>
      <c r="G138" s="181"/>
    </row>
    <row r="139" spans="2:9" ht="15.75">
      <c r="B139" s="143" t="s">
        <v>87</v>
      </c>
      <c r="C139" s="183"/>
      <c r="D139" s="139"/>
      <c r="E139" s="139"/>
      <c r="F139" s="139">
        <v>0</v>
      </c>
      <c r="G139" s="181"/>
      <c r="H139" s="184"/>
      <c r="I139" s="6"/>
    </row>
    <row r="140" spans="2:7" ht="15.75">
      <c r="B140" s="143"/>
      <c r="C140" s="183"/>
      <c r="D140" s="139"/>
      <c r="E140" s="139"/>
      <c r="F140" s="139"/>
      <c r="G140" s="181"/>
    </row>
    <row r="141" spans="2:7" ht="15.75">
      <c r="B141" s="143" t="s">
        <v>88</v>
      </c>
      <c r="C141" s="183"/>
      <c r="D141" s="139"/>
      <c r="E141" s="139"/>
      <c r="F141" s="139"/>
      <c r="G141" s="181"/>
    </row>
    <row r="142" spans="2:9" ht="15.75">
      <c r="B142" s="143" t="s">
        <v>89</v>
      </c>
      <c r="C142" s="183"/>
      <c r="D142" s="139"/>
      <c r="E142" s="139"/>
      <c r="F142" s="139"/>
      <c r="G142" s="181"/>
      <c r="H142" s="185"/>
      <c r="I142" s="3"/>
    </row>
    <row r="143" spans="2:7" ht="15.75">
      <c r="B143" s="143"/>
      <c r="C143" s="183"/>
      <c r="D143" s="139"/>
      <c r="E143" s="139"/>
      <c r="F143" s="139"/>
      <c r="G143" s="181"/>
    </row>
    <row r="144" spans="2:7" ht="15.75">
      <c r="B144" s="143" t="s">
        <v>90</v>
      </c>
      <c r="C144" s="183"/>
      <c r="D144" s="139"/>
      <c r="E144" s="139"/>
      <c r="F144" s="139"/>
      <c r="G144" s="181"/>
    </row>
    <row r="145" spans="2:9" ht="15.75">
      <c r="B145" s="143" t="s">
        <v>91</v>
      </c>
      <c r="C145" s="183"/>
      <c r="D145" s="139"/>
      <c r="E145" s="139"/>
      <c r="F145" s="139">
        <v>2000</v>
      </c>
      <c r="G145" s="181"/>
      <c r="H145" s="186"/>
      <c r="I145" s="3"/>
    </row>
    <row r="146" spans="2:7" ht="15.75">
      <c r="B146" s="143"/>
      <c r="C146" s="183"/>
      <c r="D146" s="139"/>
      <c r="E146" s="139"/>
      <c r="F146" s="139"/>
      <c r="G146" s="181"/>
    </row>
    <row r="147" spans="2:7" ht="15.75">
      <c r="B147" s="143"/>
      <c r="C147" s="183"/>
      <c r="D147" s="139"/>
      <c r="E147" s="139"/>
      <c r="F147" s="139"/>
      <c r="G147" s="181"/>
    </row>
    <row r="148" spans="2:9" ht="15.75">
      <c r="B148" s="143" t="s">
        <v>92</v>
      </c>
      <c r="C148" s="183"/>
      <c r="D148" s="139"/>
      <c r="E148" s="139"/>
      <c r="F148" s="139">
        <f>F133+F35+F136+F139-F129-F142-F145</f>
        <v>2340.199999999997</v>
      </c>
      <c r="G148" s="181"/>
      <c r="H148" s="187"/>
      <c r="I148" s="9"/>
    </row>
    <row r="149" spans="4:7" ht="15">
      <c r="D149" s="139"/>
      <c r="E149" s="139"/>
      <c r="F149" s="139"/>
      <c r="G149" s="181"/>
    </row>
    <row r="150" spans="4:7" ht="15">
      <c r="D150" s="139"/>
      <c r="E150" s="139"/>
      <c r="F150" s="139"/>
      <c r="G150" s="181"/>
    </row>
    <row r="151" spans="2:7" ht="15.75">
      <c r="B151" s="143" t="s">
        <v>94</v>
      </c>
      <c r="C151" s="183"/>
      <c r="D151" s="139"/>
      <c r="E151" s="139"/>
      <c r="F151" s="139"/>
      <c r="G151" s="181"/>
    </row>
    <row r="152" spans="2:7" ht="15.75">
      <c r="B152" s="143" t="s">
        <v>95</v>
      </c>
      <c r="C152" s="183"/>
      <c r="D152" s="139"/>
      <c r="E152" s="139"/>
      <c r="F152" s="139"/>
      <c r="G152" s="181"/>
    </row>
    <row r="153" spans="2:7" ht="15.75">
      <c r="B153" s="143" t="s">
        <v>96</v>
      </c>
      <c r="C153" s="183"/>
      <c r="D153" s="139"/>
      <c r="E153" s="139"/>
      <c r="F153" s="139"/>
      <c r="G153" s="181"/>
    </row>
  </sheetData>
  <sheetProtection/>
  <mergeCells count="21">
    <mergeCell ref="G2:G3"/>
    <mergeCell ref="A37:H37"/>
    <mergeCell ref="A2:A3"/>
    <mergeCell ref="L42:N43"/>
    <mergeCell ref="F38:F39"/>
    <mergeCell ref="J42:K42"/>
    <mergeCell ref="H2:H3"/>
    <mergeCell ref="J43:K43"/>
    <mergeCell ref="D2:D3"/>
    <mergeCell ref="E38:E39"/>
    <mergeCell ref="F2:F3"/>
    <mergeCell ref="E2:E3"/>
    <mergeCell ref="A1:H1"/>
    <mergeCell ref="A38:A39"/>
    <mergeCell ref="H38:H39"/>
    <mergeCell ref="B38:B39"/>
    <mergeCell ref="D38:D39"/>
    <mergeCell ref="G38:G39"/>
    <mergeCell ref="B2:B3"/>
    <mergeCell ref="C2:C3"/>
    <mergeCell ref="C38:C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2"/>
  <sheetViews>
    <sheetView zoomScalePageLayoutView="0" workbookViewId="0" topLeftCell="A75">
      <selection activeCell="C26" sqref="C1:C16384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73" hidden="1" customWidth="1"/>
    <col min="4" max="4" width="14.421875" style="1" customWidth="1"/>
    <col min="5" max="5" width="14.8515625" style="1" customWidth="1"/>
    <col min="6" max="6" width="13.57421875" style="1" customWidth="1"/>
    <col min="7" max="7" width="11.57421875" style="1" customWidth="1"/>
    <col min="8" max="8" width="11.8515625" style="1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212" t="s">
        <v>414</v>
      </c>
      <c r="B1" s="212"/>
      <c r="C1" s="212"/>
      <c r="D1" s="212"/>
      <c r="E1" s="212"/>
      <c r="F1" s="212"/>
      <c r="G1" s="212"/>
      <c r="H1" s="212"/>
      <c r="I1" s="38"/>
    </row>
    <row r="2" spans="1:8" ht="12.75" customHeight="1">
      <c r="A2" s="85"/>
      <c r="B2" s="217" t="s">
        <v>2</v>
      </c>
      <c r="C2" s="86"/>
      <c r="D2" s="213" t="s">
        <v>3</v>
      </c>
      <c r="E2" s="208" t="s">
        <v>315</v>
      </c>
      <c r="F2" s="213" t="s">
        <v>4</v>
      </c>
      <c r="G2" s="213" t="s">
        <v>5</v>
      </c>
      <c r="H2" s="208" t="s">
        <v>316</v>
      </c>
    </row>
    <row r="3" spans="1:8" ht="18" customHeight="1">
      <c r="A3" s="87"/>
      <c r="B3" s="217"/>
      <c r="C3" s="86"/>
      <c r="D3" s="213"/>
      <c r="E3" s="209"/>
      <c r="F3" s="213"/>
      <c r="G3" s="213"/>
      <c r="H3" s="209"/>
    </row>
    <row r="4" spans="1:8" ht="15">
      <c r="A4" s="87"/>
      <c r="B4" s="54" t="s">
        <v>82</v>
      </c>
      <c r="C4" s="75"/>
      <c r="D4" s="56">
        <f>D5+D6+D7+D8+D9+D10+D11+D12+D13+D14+D15+D16+D17+D18+D19</f>
        <v>66018.5</v>
      </c>
      <c r="E4" s="56">
        <f>E5+E6+E7+E8+E9+E10+E11+E12+E13+E14+E15+E16+E17+E18+E19</f>
        <v>12458</v>
      </c>
      <c r="F4" s="56">
        <f>F5+F6+F7+F8+F9+F10+F11+F12+F13+F14+F15+F16+F17+F18+F19</f>
        <v>13470.2</v>
      </c>
      <c r="G4" s="88">
        <f aca="true" t="shared" si="0" ref="G4:G28">F4/D4</f>
        <v>0.20403674727538493</v>
      </c>
      <c r="H4" s="88">
        <f>F4/E4</f>
        <v>1.0812489966286725</v>
      </c>
    </row>
    <row r="5" spans="1:8" ht="15">
      <c r="A5" s="87"/>
      <c r="B5" s="57" t="s">
        <v>6</v>
      </c>
      <c r="C5" s="62"/>
      <c r="D5" s="58">
        <v>38990</v>
      </c>
      <c r="E5" s="58">
        <v>9000</v>
      </c>
      <c r="F5" s="58">
        <v>8710.8</v>
      </c>
      <c r="G5" s="88">
        <f t="shared" si="0"/>
        <v>0.22341113105924595</v>
      </c>
      <c r="H5" s="88">
        <f aca="true" t="shared" si="1" ref="H5:H28">F5/E5</f>
        <v>0.9678666666666665</v>
      </c>
    </row>
    <row r="6" spans="1:8" ht="15">
      <c r="A6" s="87"/>
      <c r="B6" s="57" t="s">
        <v>262</v>
      </c>
      <c r="C6" s="62"/>
      <c r="D6" s="58">
        <v>4313.8</v>
      </c>
      <c r="E6" s="58">
        <v>1078</v>
      </c>
      <c r="F6" s="58">
        <v>1081.2</v>
      </c>
      <c r="G6" s="88">
        <f t="shared" si="0"/>
        <v>0.25063748898882654</v>
      </c>
      <c r="H6" s="88">
        <f t="shared" si="1"/>
        <v>1.0029684601113174</v>
      </c>
    </row>
    <row r="7" spans="1:8" ht="15">
      <c r="A7" s="87"/>
      <c r="B7" s="57" t="s">
        <v>8</v>
      </c>
      <c r="C7" s="62"/>
      <c r="D7" s="58">
        <v>500</v>
      </c>
      <c r="E7" s="58">
        <v>50</v>
      </c>
      <c r="F7" s="58">
        <v>347.4</v>
      </c>
      <c r="G7" s="88">
        <f t="shared" si="0"/>
        <v>0.6948</v>
      </c>
      <c r="H7" s="88">
        <f t="shared" si="1"/>
        <v>6.9479999999999995</v>
      </c>
    </row>
    <row r="8" spans="1:8" ht="15">
      <c r="A8" s="87"/>
      <c r="B8" s="57" t="s">
        <v>9</v>
      </c>
      <c r="C8" s="62"/>
      <c r="D8" s="58">
        <v>5940</v>
      </c>
      <c r="E8" s="58">
        <v>200</v>
      </c>
      <c r="F8" s="58">
        <v>279</v>
      </c>
      <c r="G8" s="88">
        <f t="shared" si="0"/>
        <v>0.04696969696969697</v>
      </c>
      <c r="H8" s="88">
        <f t="shared" si="1"/>
        <v>1.395</v>
      </c>
    </row>
    <row r="9" spans="1:8" ht="15">
      <c r="A9" s="87"/>
      <c r="B9" s="57" t="s">
        <v>10</v>
      </c>
      <c r="C9" s="62"/>
      <c r="D9" s="58">
        <v>13000</v>
      </c>
      <c r="E9" s="58">
        <v>1600</v>
      </c>
      <c r="F9" s="58">
        <v>2148.5</v>
      </c>
      <c r="G9" s="88">
        <f t="shared" si="0"/>
        <v>0.16526923076923078</v>
      </c>
      <c r="H9" s="88">
        <f t="shared" si="1"/>
        <v>1.3428125</v>
      </c>
    </row>
    <row r="10" spans="1:8" ht="15">
      <c r="A10" s="87"/>
      <c r="B10" s="57" t="s">
        <v>107</v>
      </c>
      <c r="C10" s="62"/>
      <c r="D10" s="58">
        <v>0</v>
      </c>
      <c r="E10" s="58">
        <v>0</v>
      </c>
      <c r="F10" s="58">
        <v>0</v>
      </c>
      <c r="G10" s="88">
        <v>0</v>
      </c>
      <c r="H10" s="88">
        <v>0</v>
      </c>
    </row>
    <row r="11" spans="1:8" ht="15">
      <c r="A11" s="87"/>
      <c r="B11" s="57" t="s">
        <v>97</v>
      </c>
      <c r="C11" s="62"/>
      <c r="D11" s="58">
        <v>0</v>
      </c>
      <c r="E11" s="58">
        <v>0</v>
      </c>
      <c r="F11" s="58">
        <v>0</v>
      </c>
      <c r="G11" s="88">
        <v>0</v>
      </c>
      <c r="H11" s="88">
        <v>0</v>
      </c>
    </row>
    <row r="12" spans="1:8" ht="15">
      <c r="A12" s="87"/>
      <c r="B12" s="57" t="s">
        <v>12</v>
      </c>
      <c r="C12" s="62"/>
      <c r="D12" s="58">
        <v>1900</v>
      </c>
      <c r="E12" s="58">
        <v>300</v>
      </c>
      <c r="F12" s="58">
        <v>253.2</v>
      </c>
      <c r="G12" s="88">
        <f t="shared" si="0"/>
        <v>0.13326315789473683</v>
      </c>
      <c r="H12" s="88">
        <f t="shared" si="1"/>
        <v>0.844</v>
      </c>
    </row>
    <row r="13" spans="1:8" ht="15">
      <c r="A13" s="87"/>
      <c r="B13" s="57" t="s">
        <v>13</v>
      </c>
      <c r="C13" s="62"/>
      <c r="D13" s="58">
        <v>600</v>
      </c>
      <c r="E13" s="58">
        <v>100</v>
      </c>
      <c r="F13" s="58">
        <v>419</v>
      </c>
      <c r="G13" s="88">
        <f t="shared" si="0"/>
        <v>0.6983333333333334</v>
      </c>
      <c r="H13" s="88">
        <f t="shared" si="1"/>
        <v>4.19</v>
      </c>
    </row>
    <row r="14" spans="1:8" ht="15">
      <c r="A14" s="87"/>
      <c r="B14" s="57" t="s">
        <v>98</v>
      </c>
      <c r="C14" s="62"/>
      <c r="D14" s="58">
        <v>400</v>
      </c>
      <c r="E14" s="58">
        <v>100</v>
      </c>
      <c r="F14" s="58">
        <v>81.1</v>
      </c>
      <c r="G14" s="88">
        <f t="shared" si="0"/>
        <v>0.20274999999999999</v>
      </c>
      <c r="H14" s="88">
        <f t="shared" si="1"/>
        <v>0.8109999999999999</v>
      </c>
    </row>
    <row r="15" spans="1:8" ht="15">
      <c r="A15" s="87"/>
      <c r="B15" s="57" t="s">
        <v>16</v>
      </c>
      <c r="C15" s="62"/>
      <c r="D15" s="58">
        <v>0</v>
      </c>
      <c r="E15" s="58">
        <v>0</v>
      </c>
      <c r="F15" s="58">
        <v>0</v>
      </c>
      <c r="G15" s="88">
        <v>0</v>
      </c>
      <c r="H15" s="88">
        <v>0</v>
      </c>
    </row>
    <row r="16" spans="1:8" ht="15">
      <c r="A16" s="87"/>
      <c r="B16" s="57" t="s">
        <v>124</v>
      </c>
      <c r="C16" s="62"/>
      <c r="D16" s="58">
        <v>0</v>
      </c>
      <c r="E16" s="58">
        <v>0</v>
      </c>
      <c r="F16" s="58">
        <v>0</v>
      </c>
      <c r="G16" s="88">
        <v>0</v>
      </c>
      <c r="H16" s="88">
        <v>0</v>
      </c>
    </row>
    <row r="17" spans="1:8" ht="15">
      <c r="A17" s="87"/>
      <c r="B17" s="57" t="s">
        <v>307</v>
      </c>
      <c r="C17" s="62"/>
      <c r="D17" s="58">
        <v>374.7</v>
      </c>
      <c r="E17" s="58">
        <v>30</v>
      </c>
      <c r="F17" s="58">
        <v>134.9</v>
      </c>
      <c r="G17" s="88">
        <f t="shared" si="0"/>
        <v>0.3600213504136643</v>
      </c>
      <c r="H17" s="88">
        <f t="shared" si="1"/>
        <v>4.496666666666667</v>
      </c>
    </row>
    <row r="18" spans="1:8" ht="15">
      <c r="A18" s="87"/>
      <c r="B18" s="57" t="s">
        <v>120</v>
      </c>
      <c r="C18" s="62"/>
      <c r="D18" s="58">
        <v>0</v>
      </c>
      <c r="E18" s="58">
        <v>0</v>
      </c>
      <c r="F18" s="58">
        <v>15.1</v>
      </c>
      <c r="G18" s="88">
        <v>0</v>
      </c>
      <c r="H18" s="88">
        <v>0</v>
      </c>
    </row>
    <row r="19" spans="1:8" ht="15">
      <c r="A19" s="87"/>
      <c r="B19" s="57" t="s">
        <v>22</v>
      </c>
      <c r="C19" s="62"/>
      <c r="D19" s="58">
        <v>0</v>
      </c>
      <c r="E19" s="58">
        <v>0</v>
      </c>
      <c r="F19" s="58">
        <v>0</v>
      </c>
      <c r="G19" s="88">
        <v>0</v>
      </c>
      <c r="H19" s="88">
        <v>0</v>
      </c>
    </row>
    <row r="20" spans="1:8" ht="24.75" customHeight="1">
      <c r="A20" s="87"/>
      <c r="B20" s="59" t="s">
        <v>81</v>
      </c>
      <c r="C20" s="63"/>
      <c r="D20" s="58">
        <f>D21+D22+D24+D25+D23+D26</f>
        <v>1618.7</v>
      </c>
      <c r="E20" s="58">
        <f>E21+E22+E24+E25+E23+E26</f>
        <v>404.7</v>
      </c>
      <c r="F20" s="58">
        <f>F21+F22+F24+F25+F23+F26</f>
        <v>381</v>
      </c>
      <c r="G20" s="88">
        <f t="shared" si="0"/>
        <v>0.23537406560820412</v>
      </c>
      <c r="H20" s="88">
        <f t="shared" si="1"/>
        <v>0.9414381022979985</v>
      </c>
    </row>
    <row r="21" spans="1:8" ht="15">
      <c r="A21" s="87"/>
      <c r="B21" s="57" t="s">
        <v>24</v>
      </c>
      <c r="C21" s="62"/>
      <c r="D21" s="58">
        <v>1618.7</v>
      </c>
      <c r="E21" s="58">
        <v>404.7</v>
      </c>
      <c r="F21" s="58">
        <v>381</v>
      </c>
      <c r="G21" s="88">
        <f t="shared" si="0"/>
        <v>0.23537406560820412</v>
      </c>
      <c r="H21" s="88">
        <f t="shared" si="1"/>
        <v>0.9414381022979985</v>
      </c>
    </row>
    <row r="22" spans="1:8" ht="15" hidden="1">
      <c r="A22" s="87"/>
      <c r="B22" s="57" t="s">
        <v>278</v>
      </c>
      <c r="C22" s="62"/>
      <c r="D22" s="58">
        <v>0</v>
      </c>
      <c r="E22" s="58">
        <v>0</v>
      </c>
      <c r="F22" s="58">
        <v>0</v>
      </c>
      <c r="G22" s="88" t="e">
        <f t="shared" si="0"/>
        <v>#DIV/0!</v>
      </c>
      <c r="H22" s="88" t="e">
        <f t="shared" si="1"/>
        <v>#DIV/0!</v>
      </c>
    </row>
    <row r="23" spans="1:8" ht="15" hidden="1">
      <c r="A23" s="87"/>
      <c r="B23" s="89" t="s">
        <v>288</v>
      </c>
      <c r="C23" s="90"/>
      <c r="D23" s="58">
        <v>0</v>
      </c>
      <c r="E23" s="58">
        <v>0</v>
      </c>
      <c r="F23" s="58">
        <v>0</v>
      </c>
      <c r="G23" s="88" t="e">
        <f t="shared" si="0"/>
        <v>#DIV/0!</v>
      </c>
      <c r="H23" s="88" t="e">
        <f t="shared" si="1"/>
        <v>#DIV/0!</v>
      </c>
    </row>
    <row r="24" spans="1:8" ht="15" hidden="1">
      <c r="A24" s="87"/>
      <c r="B24" s="57" t="s">
        <v>67</v>
      </c>
      <c r="C24" s="62"/>
      <c r="D24" s="58">
        <v>0</v>
      </c>
      <c r="E24" s="58">
        <v>0</v>
      </c>
      <c r="F24" s="58">
        <v>0</v>
      </c>
      <c r="G24" s="88" t="e">
        <f t="shared" si="0"/>
        <v>#DIV/0!</v>
      </c>
      <c r="H24" s="88" t="e">
        <f t="shared" si="1"/>
        <v>#DIV/0!</v>
      </c>
    </row>
    <row r="25" spans="1:8" ht="29.25" customHeight="1" hidden="1">
      <c r="A25" s="87"/>
      <c r="B25" s="57" t="s">
        <v>27</v>
      </c>
      <c r="C25" s="62"/>
      <c r="D25" s="58">
        <v>0</v>
      </c>
      <c r="E25" s="58">
        <v>0</v>
      </c>
      <c r="F25" s="58">
        <v>0</v>
      </c>
      <c r="G25" s="88" t="e">
        <f t="shared" si="0"/>
        <v>#DIV/0!</v>
      </c>
      <c r="H25" s="88" t="e">
        <f t="shared" si="1"/>
        <v>#DIV/0!</v>
      </c>
    </row>
    <row r="26" spans="1:8" ht="14.25" customHeight="1" thickBot="1">
      <c r="A26" s="87"/>
      <c r="B26" s="91" t="s">
        <v>155</v>
      </c>
      <c r="C26" s="62"/>
      <c r="D26" s="92">
        <v>0</v>
      </c>
      <c r="E26" s="92">
        <v>0</v>
      </c>
      <c r="F26" s="92">
        <v>0</v>
      </c>
      <c r="G26" s="88">
        <v>0</v>
      </c>
      <c r="H26" s="88">
        <v>0</v>
      </c>
    </row>
    <row r="27" spans="1:8" ht="18.75">
      <c r="A27" s="87"/>
      <c r="B27" s="60" t="s">
        <v>28</v>
      </c>
      <c r="C27" s="76"/>
      <c r="D27" s="56">
        <f>D4+D20</f>
        <v>67637.2</v>
      </c>
      <c r="E27" s="56">
        <f>E4+E20</f>
        <v>12862.7</v>
      </c>
      <c r="F27" s="56">
        <f>F4+F20</f>
        <v>13851.2</v>
      </c>
      <c r="G27" s="88">
        <f t="shared" si="0"/>
        <v>0.20478671500298654</v>
      </c>
      <c r="H27" s="88">
        <f t="shared" si="1"/>
        <v>1.0768501170049833</v>
      </c>
    </row>
    <row r="28" spans="1:8" ht="15">
      <c r="A28" s="87"/>
      <c r="B28" s="57" t="s">
        <v>108</v>
      </c>
      <c r="C28" s="62"/>
      <c r="D28" s="58">
        <f>D4</f>
        <v>66018.5</v>
      </c>
      <c r="E28" s="58">
        <f>E4</f>
        <v>12458</v>
      </c>
      <c r="F28" s="58">
        <f>F4</f>
        <v>13470.2</v>
      </c>
      <c r="G28" s="88">
        <f t="shared" si="0"/>
        <v>0.20403674727538493</v>
      </c>
      <c r="H28" s="88">
        <f t="shared" si="1"/>
        <v>1.0812489966286725</v>
      </c>
    </row>
    <row r="29" spans="1:8" ht="12.75">
      <c r="A29" s="214"/>
      <c r="B29" s="215"/>
      <c r="C29" s="215"/>
      <c r="D29" s="215"/>
      <c r="E29" s="215"/>
      <c r="F29" s="215"/>
      <c r="G29" s="215"/>
      <c r="H29" s="216"/>
    </row>
    <row r="30" spans="1:8" ht="15" customHeight="1">
      <c r="A30" s="205" t="s">
        <v>159</v>
      </c>
      <c r="B30" s="206" t="s">
        <v>29</v>
      </c>
      <c r="C30" s="210" t="s">
        <v>161</v>
      </c>
      <c r="D30" s="207" t="s">
        <v>3</v>
      </c>
      <c r="E30" s="208" t="s">
        <v>315</v>
      </c>
      <c r="F30" s="213" t="s">
        <v>4</v>
      </c>
      <c r="G30" s="213" t="s">
        <v>5</v>
      </c>
      <c r="H30" s="208" t="s">
        <v>316</v>
      </c>
    </row>
    <row r="31" spans="1:8" ht="15" customHeight="1">
      <c r="A31" s="205"/>
      <c r="B31" s="206"/>
      <c r="C31" s="211"/>
      <c r="D31" s="207"/>
      <c r="E31" s="209"/>
      <c r="F31" s="213"/>
      <c r="G31" s="213"/>
      <c r="H31" s="209"/>
    </row>
    <row r="32" spans="1:8" ht="12.75">
      <c r="A32" s="63" t="s">
        <v>69</v>
      </c>
      <c r="B32" s="59" t="s">
        <v>30</v>
      </c>
      <c r="C32" s="63"/>
      <c r="D32" s="77">
        <f>D33+D34+D35+D36</f>
        <v>1904.6</v>
      </c>
      <c r="E32" s="77">
        <f>E33+E34+E35+E36</f>
        <v>735.2</v>
      </c>
      <c r="F32" s="77">
        <f>F33+F34+F35+F36</f>
        <v>652.1</v>
      </c>
      <c r="G32" s="93">
        <f>F32/D32</f>
        <v>0.34238160243620713</v>
      </c>
      <c r="H32" s="93">
        <f>F32/E32</f>
        <v>0.8869695321001088</v>
      </c>
    </row>
    <row r="33" spans="1:8" ht="31.5" customHeight="1">
      <c r="A33" s="62" t="s">
        <v>71</v>
      </c>
      <c r="B33" s="57" t="s">
        <v>226</v>
      </c>
      <c r="C33" s="62" t="s">
        <v>71</v>
      </c>
      <c r="D33" s="58">
        <v>881</v>
      </c>
      <c r="E33" s="58">
        <v>238.3</v>
      </c>
      <c r="F33" s="58">
        <v>207.9</v>
      </c>
      <c r="G33" s="93">
        <f aca="true" t="shared" si="2" ref="G33:G96">F33/D33</f>
        <v>0.23598183881952328</v>
      </c>
      <c r="H33" s="93">
        <f aca="true" t="shared" si="3" ref="H33:H96">F33/E33</f>
        <v>0.8724297104490139</v>
      </c>
    </row>
    <row r="34" spans="1:8" ht="53.25" customHeight="1">
      <c r="A34" s="62" t="s">
        <v>72</v>
      </c>
      <c r="B34" s="57" t="s">
        <v>163</v>
      </c>
      <c r="C34" s="62" t="s">
        <v>72</v>
      </c>
      <c r="D34" s="58">
        <v>2</v>
      </c>
      <c r="E34" s="58">
        <v>2</v>
      </c>
      <c r="F34" s="58">
        <v>2</v>
      </c>
      <c r="G34" s="93">
        <f t="shared" si="2"/>
        <v>1</v>
      </c>
      <c r="H34" s="93">
        <f t="shared" si="3"/>
        <v>1</v>
      </c>
    </row>
    <row r="35" spans="1:8" ht="12.75">
      <c r="A35" s="62" t="s">
        <v>74</v>
      </c>
      <c r="B35" s="57" t="s">
        <v>186</v>
      </c>
      <c r="C35" s="62" t="s">
        <v>74</v>
      </c>
      <c r="D35" s="58">
        <v>30</v>
      </c>
      <c r="E35" s="58">
        <v>10</v>
      </c>
      <c r="F35" s="58">
        <v>0</v>
      </c>
      <c r="G35" s="93">
        <f t="shared" si="2"/>
        <v>0</v>
      </c>
      <c r="H35" s="93">
        <f t="shared" si="3"/>
        <v>0</v>
      </c>
    </row>
    <row r="36" spans="1:9" ht="14.25" customHeight="1">
      <c r="A36" s="62" t="s">
        <v>130</v>
      </c>
      <c r="B36" s="57" t="s">
        <v>118</v>
      </c>
      <c r="C36" s="62"/>
      <c r="D36" s="58">
        <f>D37+D38+D39+D40+D44+D45+D42+D41+D43</f>
        <v>991.6</v>
      </c>
      <c r="E36" s="58">
        <f>E37+E38+E39+E40+E44+E45+E42+E41+E43</f>
        <v>484.90000000000003</v>
      </c>
      <c r="F36" s="58">
        <f>F37+F38+F39+F40+F44+F45+F42+F41+F43</f>
        <v>442.20000000000005</v>
      </c>
      <c r="G36" s="93">
        <f t="shared" si="2"/>
        <v>0.445945945945946</v>
      </c>
      <c r="H36" s="93">
        <f t="shared" si="3"/>
        <v>0.9119406063105795</v>
      </c>
      <c r="I36" s="47"/>
    </row>
    <row r="37" spans="1:9" s="16" customFormat="1" ht="34.5" customHeight="1">
      <c r="A37" s="78"/>
      <c r="B37" s="66" t="s">
        <v>212</v>
      </c>
      <c r="C37" s="78" t="s">
        <v>334</v>
      </c>
      <c r="D37" s="79">
        <v>500</v>
      </c>
      <c r="E37" s="79">
        <v>165.8</v>
      </c>
      <c r="F37" s="79">
        <v>165.8</v>
      </c>
      <c r="G37" s="93">
        <f t="shared" si="2"/>
        <v>0.3316</v>
      </c>
      <c r="H37" s="93">
        <f t="shared" si="3"/>
        <v>1</v>
      </c>
      <c r="I37" s="48"/>
    </row>
    <row r="38" spans="1:9" s="43" customFormat="1" ht="25.5">
      <c r="A38" s="78"/>
      <c r="B38" s="66" t="s">
        <v>244</v>
      </c>
      <c r="C38" s="78" t="s">
        <v>412</v>
      </c>
      <c r="D38" s="79">
        <v>128.5</v>
      </c>
      <c r="E38" s="79">
        <v>101</v>
      </c>
      <c r="F38" s="79">
        <v>69.3</v>
      </c>
      <c r="G38" s="93">
        <f t="shared" si="2"/>
        <v>0.5392996108949416</v>
      </c>
      <c r="H38" s="93">
        <f t="shared" si="3"/>
        <v>0.6861386138613861</v>
      </c>
      <c r="I38" s="48"/>
    </row>
    <row r="39" spans="1:9" s="16" customFormat="1" ht="12.75" hidden="1">
      <c r="A39" s="78"/>
      <c r="B39" s="66" t="s">
        <v>191</v>
      </c>
      <c r="C39" s="78" t="s">
        <v>187</v>
      </c>
      <c r="D39" s="79">
        <v>0</v>
      </c>
      <c r="E39" s="79">
        <v>0</v>
      </c>
      <c r="F39" s="79">
        <v>0</v>
      </c>
      <c r="G39" s="93" t="e">
        <f t="shared" si="2"/>
        <v>#DIV/0!</v>
      </c>
      <c r="H39" s="93" t="e">
        <f t="shared" si="3"/>
        <v>#DIV/0!</v>
      </c>
      <c r="I39" s="48"/>
    </row>
    <row r="40" spans="1:9" s="16" customFormat="1" ht="25.5" hidden="1">
      <c r="A40" s="78"/>
      <c r="B40" s="66" t="s">
        <v>116</v>
      </c>
      <c r="C40" s="78" t="s">
        <v>166</v>
      </c>
      <c r="D40" s="79">
        <v>0</v>
      </c>
      <c r="E40" s="79">
        <v>0</v>
      </c>
      <c r="F40" s="79">
        <v>0</v>
      </c>
      <c r="G40" s="93" t="e">
        <f t="shared" si="2"/>
        <v>#DIV/0!</v>
      </c>
      <c r="H40" s="93" t="e">
        <f t="shared" si="3"/>
        <v>#DIV/0!</v>
      </c>
      <c r="I40" s="48"/>
    </row>
    <row r="41" spans="1:9" s="16" customFormat="1" ht="12.75">
      <c r="A41" s="78"/>
      <c r="B41" s="66" t="s">
        <v>209</v>
      </c>
      <c r="C41" s="78" t="s">
        <v>324</v>
      </c>
      <c r="D41" s="79">
        <v>27.1</v>
      </c>
      <c r="E41" s="79">
        <v>27.1</v>
      </c>
      <c r="F41" s="79">
        <v>27.1</v>
      </c>
      <c r="G41" s="93">
        <f t="shared" si="2"/>
        <v>1</v>
      </c>
      <c r="H41" s="93">
        <f t="shared" si="3"/>
        <v>1</v>
      </c>
      <c r="I41" s="48"/>
    </row>
    <row r="42" spans="1:9" s="16" customFormat="1" ht="31.5" customHeight="1" hidden="1">
      <c r="A42" s="78"/>
      <c r="B42" s="66" t="s">
        <v>263</v>
      </c>
      <c r="C42" s="78" t="s">
        <v>254</v>
      </c>
      <c r="D42" s="79">
        <v>0</v>
      </c>
      <c r="E42" s="79">
        <v>0</v>
      </c>
      <c r="F42" s="79">
        <v>0</v>
      </c>
      <c r="G42" s="93" t="e">
        <f t="shared" si="2"/>
        <v>#DIV/0!</v>
      </c>
      <c r="H42" s="93" t="e">
        <f t="shared" si="3"/>
        <v>#DIV/0!</v>
      </c>
      <c r="I42" s="48"/>
    </row>
    <row r="43" spans="1:9" s="16" customFormat="1" ht="31.5" customHeight="1">
      <c r="A43" s="78"/>
      <c r="B43" s="66" t="s">
        <v>332</v>
      </c>
      <c r="C43" s="78" t="s">
        <v>333</v>
      </c>
      <c r="D43" s="79">
        <v>2</v>
      </c>
      <c r="E43" s="79">
        <v>2</v>
      </c>
      <c r="F43" s="79">
        <v>2</v>
      </c>
      <c r="G43" s="93">
        <f t="shared" si="2"/>
        <v>1</v>
      </c>
      <c r="H43" s="93">
        <f t="shared" si="3"/>
        <v>1</v>
      </c>
      <c r="I43" s="48"/>
    </row>
    <row r="44" spans="1:9" s="16" customFormat="1" ht="25.5" customHeight="1">
      <c r="A44" s="78"/>
      <c r="B44" s="66" t="s">
        <v>335</v>
      </c>
      <c r="C44" s="78" t="s">
        <v>336</v>
      </c>
      <c r="D44" s="79">
        <v>154</v>
      </c>
      <c r="E44" s="79">
        <v>144</v>
      </c>
      <c r="F44" s="79">
        <v>143.7</v>
      </c>
      <c r="G44" s="93">
        <f t="shared" si="2"/>
        <v>0.933116883116883</v>
      </c>
      <c r="H44" s="93">
        <f t="shared" si="3"/>
        <v>0.9979166666666666</v>
      </c>
      <c r="I44" s="48"/>
    </row>
    <row r="45" spans="1:9" s="16" customFormat="1" ht="12.75">
      <c r="A45" s="78"/>
      <c r="B45" s="66" t="s">
        <v>251</v>
      </c>
      <c r="C45" s="78" t="s">
        <v>331</v>
      </c>
      <c r="D45" s="79">
        <v>180</v>
      </c>
      <c r="E45" s="79">
        <v>45</v>
      </c>
      <c r="F45" s="79">
        <v>34.3</v>
      </c>
      <c r="G45" s="93">
        <f t="shared" si="2"/>
        <v>0.19055555555555553</v>
      </c>
      <c r="H45" s="93">
        <f t="shared" si="3"/>
        <v>0.7622222222222221</v>
      </c>
      <c r="I45" s="48"/>
    </row>
    <row r="46" spans="1:8" ht="18.75" customHeight="1">
      <c r="A46" s="68" t="s">
        <v>75</v>
      </c>
      <c r="B46" s="69" t="s">
        <v>38</v>
      </c>
      <c r="C46" s="68"/>
      <c r="D46" s="77">
        <f>D47</f>
        <v>630</v>
      </c>
      <c r="E46" s="77">
        <f>E47</f>
        <v>185</v>
      </c>
      <c r="F46" s="77">
        <f>F47</f>
        <v>133.5</v>
      </c>
      <c r="G46" s="93">
        <f t="shared" si="2"/>
        <v>0.2119047619047619</v>
      </c>
      <c r="H46" s="93">
        <f t="shared" si="3"/>
        <v>0.7216216216216216</v>
      </c>
    </row>
    <row r="47" spans="1:8" ht="33" customHeight="1">
      <c r="A47" s="62" t="s">
        <v>158</v>
      </c>
      <c r="B47" s="57" t="s">
        <v>188</v>
      </c>
      <c r="C47" s="62"/>
      <c r="D47" s="58">
        <f>D48+D49+D50</f>
        <v>630</v>
      </c>
      <c r="E47" s="58">
        <f>E48+E49+E50</f>
        <v>185</v>
      </c>
      <c r="F47" s="58">
        <f>F48+F49+F50</f>
        <v>133.5</v>
      </c>
      <c r="G47" s="93">
        <f t="shared" si="2"/>
        <v>0.2119047619047619</v>
      </c>
      <c r="H47" s="93">
        <f t="shared" si="3"/>
        <v>0.7216216216216216</v>
      </c>
    </row>
    <row r="48" spans="1:9" s="16" customFormat="1" ht="54.75" customHeight="1">
      <c r="A48" s="78"/>
      <c r="B48" s="66" t="s">
        <v>340</v>
      </c>
      <c r="C48" s="78" t="s">
        <v>337</v>
      </c>
      <c r="D48" s="79">
        <v>100</v>
      </c>
      <c r="E48" s="79">
        <v>50</v>
      </c>
      <c r="F48" s="79">
        <v>0</v>
      </c>
      <c r="G48" s="93">
        <f t="shared" si="2"/>
        <v>0</v>
      </c>
      <c r="H48" s="93">
        <f t="shared" si="3"/>
        <v>0</v>
      </c>
      <c r="I48" s="43"/>
    </row>
    <row r="49" spans="1:9" s="16" customFormat="1" ht="51" customHeight="1">
      <c r="A49" s="78"/>
      <c r="B49" s="66" t="s">
        <v>227</v>
      </c>
      <c r="C49" s="78" t="s">
        <v>338</v>
      </c>
      <c r="D49" s="79">
        <v>520</v>
      </c>
      <c r="E49" s="79">
        <v>135</v>
      </c>
      <c r="F49" s="79">
        <v>133.5</v>
      </c>
      <c r="G49" s="93">
        <f t="shared" si="2"/>
        <v>0.2567307692307692</v>
      </c>
      <c r="H49" s="93">
        <f t="shared" si="3"/>
        <v>0.9888888888888889</v>
      </c>
      <c r="I49" s="43"/>
    </row>
    <row r="50" spans="1:9" s="16" customFormat="1" ht="71.25" customHeight="1">
      <c r="A50" s="78"/>
      <c r="B50" s="66" t="s">
        <v>341</v>
      </c>
      <c r="C50" s="78" t="s">
        <v>339</v>
      </c>
      <c r="D50" s="79">
        <v>10</v>
      </c>
      <c r="E50" s="79">
        <v>0</v>
      </c>
      <c r="F50" s="79">
        <v>0</v>
      </c>
      <c r="G50" s="93">
        <f t="shared" si="2"/>
        <v>0</v>
      </c>
      <c r="H50" s="93">
        <v>0</v>
      </c>
      <c r="I50" s="43"/>
    </row>
    <row r="51" spans="1:8" ht="34.5" customHeight="1">
      <c r="A51" s="63" t="s">
        <v>76</v>
      </c>
      <c r="B51" s="59" t="s">
        <v>40</v>
      </c>
      <c r="C51" s="63"/>
      <c r="D51" s="77">
        <f>SUM(D53:D56)</f>
        <v>5833.9</v>
      </c>
      <c r="E51" s="77">
        <f>SUM(E53:E56)</f>
        <v>5833.9</v>
      </c>
      <c r="F51" s="77">
        <f>SUM(F53:F56)</f>
        <v>2032</v>
      </c>
      <c r="G51" s="93">
        <f t="shared" si="2"/>
        <v>0.34830902140934883</v>
      </c>
      <c r="H51" s="93">
        <f t="shared" si="3"/>
        <v>0.34830902140934883</v>
      </c>
    </row>
    <row r="52" spans="1:8" ht="22.5" customHeight="1">
      <c r="A52" s="63" t="s">
        <v>121</v>
      </c>
      <c r="B52" s="59" t="s">
        <v>189</v>
      </c>
      <c r="C52" s="63"/>
      <c r="D52" s="77">
        <f>D55+D54+D53+D56</f>
        <v>5833.9</v>
      </c>
      <c r="E52" s="77">
        <f>E55+E54+E53+E56</f>
        <v>5833.9</v>
      </c>
      <c r="F52" s="77">
        <f>F55+F54+F53+F56</f>
        <v>2032</v>
      </c>
      <c r="G52" s="93">
        <f t="shared" si="2"/>
        <v>0.34830902140934883</v>
      </c>
      <c r="H52" s="93">
        <f t="shared" si="3"/>
        <v>0.34830902140934883</v>
      </c>
    </row>
    <row r="53" spans="1:8" ht="69" customHeight="1" hidden="1">
      <c r="A53" s="63"/>
      <c r="B53" s="57" t="s">
        <v>264</v>
      </c>
      <c r="C53" s="62" t="s">
        <v>265</v>
      </c>
      <c r="D53" s="58">
        <v>0</v>
      </c>
      <c r="E53" s="58">
        <v>0</v>
      </c>
      <c r="F53" s="58">
        <v>0</v>
      </c>
      <c r="G53" s="93" t="e">
        <f t="shared" si="2"/>
        <v>#DIV/0!</v>
      </c>
      <c r="H53" s="93" t="e">
        <f t="shared" si="3"/>
        <v>#DIV/0!</v>
      </c>
    </row>
    <row r="54" spans="1:8" ht="68.25" customHeight="1" hidden="1">
      <c r="A54" s="63"/>
      <c r="B54" s="57" t="s">
        <v>267</v>
      </c>
      <c r="C54" s="62" t="s">
        <v>266</v>
      </c>
      <c r="D54" s="58">
        <v>0</v>
      </c>
      <c r="E54" s="58">
        <v>0</v>
      </c>
      <c r="F54" s="58">
        <v>0</v>
      </c>
      <c r="G54" s="93" t="e">
        <f t="shared" si="2"/>
        <v>#DIV/0!</v>
      </c>
      <c r="H54" s="93" t="e">
        <f t="shared" si="3"/>
        <v>#DIV/0!</v>
      </c>
    </row>
    <row r="55" spans="1:8" ht="45" customHeight="1" hidden="1">
      <c r="A55" s="62"/>
      <c r="B55" s="57" t="s">
        <v>229</v>
      </c>
      <c r="C55" s="62" t="s">
        <v>228</v>
      </c>
      <c r="D55" s="58">
        <v>0</v>
      </c>
      <c r="E55" s="58">
        <v>0</v>
      </c>
      <c r="F55" s="58">
        <v>0</v>
      </c>
      <c r="G55" s="93" t="e">
        <f t="shared" si="2"/>
        <v>#DIV/0!</v>
      </c>
      <c r="H55" s="93" t="e">
        <f t="shared" si="3"/>
        <v>#DIV/0!</v>
      </c>
    </row>
    <row r="56" spans="1:8" ht="45" customHeight="1">
      <c r="A56" s="62"/>
      <c r="B56" s="57" t="s">
        <v>343</v>
      </c>
      <c r="C56" s="62" t="s">
        <v>342</v>
      </c>
      <c r="D56" s="58">
        <v>5833.9</v>
      </c>
      <c r="E56" s="58">
        <v>5833.9</v>
      </c>
      <c r="F56" s="58">
        <v>2032</v>
      </c>
      <c r="G56" s="93">
        <f t="shared" si="2"/>
        <v>0.34830902140934883</v>
      </c>
      <c r="H56" s="93">
        <f t="shared" si="3"/>
        <v>0.34830902140934883</v>
      </c>
    </row>
    <row r="57" spans="1:8" ht="30.75" customHeight="1">
      <c r="A57" s="63" t="s">
        <v>78</v>
      </c>
      <c r="B57" s="59" t="s">
        <v>41</v>
      </c>
      <c r="C57" s="63"/>
      <c r="D57" s="77">
        <f>D58+D68+D69</f>
        <v>29407.1</v>
      </c>
      <c r="E57" s="77">
        <f>E58+E68+E69</f>
        <v>10043</v>
      </c>
      <c r="F57" s="77">
        <f>F58+F68+F69</f>
        <v>5273.7</v>
      </c>
      <c r="G57" s="93">
        <f t="shared" si="2"/>
        <v>0.17933424241084636</v>
      </c>
      <c r="H57" s="93">
        <f t="shared" si="3"/>
        <v>0.5251120183212188</v>
      </c>
    </row>
    <row r="58" spans="1:8" ht="21.75" customHeight="1">
      <c r="A58" s="63" t="s">
        <v>79</v>
      </c>
      <c r="B58" s="59" t="s">
        <v>42</v>
      </c>
      <c r="C58" s="63"/>
      <c r="D58" s="58">
        <f>D62+D67+D66+D63+D64+D65+D59+D60+D61</f>
        <v>2672.1</v>
      </c>
      <c r="E58" s="58">
        <f>E62+E67+E66+E63+E64+E65+E59+E60+E61</f>
        <v>696</v>
      </c>
      <c r="F58" s="58">
        <f>F62+F67+F66+F63+F64+F65+F59+F60+F61</f>
        <v>167.7</v>
      </c>
      <c r="G58" s="93">
        <f t="shared" si="2"/>
        <v>0.06275962725945886</v>
      </c>
      <c r="H58" s="93">
        <f t="shared" si="3"/>
        <v>0.24094827586206896</v>
      </c>
    </row>
    <row r="59" spans="1:8" ht="42.75" customHeight="1" hidden="1">
      <c r="A59" s="63"/>
      <c r="B59" s="57" t="s">
        <v>287</v>
      </c>
      <c r="C59" s="62" t="s">
        <v>286</v>
      </c>
      <c r="D59" s="58">
        <v>0</v>
      </c>
      <c r="E59" s="58">
        <v>0</v>
      </c>
      <c r="F59" s="58">
        <v>0</v>
      </c>
      <c r="G59" s="93" t="e">
        <f t="shared" si="2"/>
        <v>#DIV/0!</v>
      </c>
      <c r="H59" s="93" t="e">
        <f t="shared" si="3"/>
        <v>#DIV/0!</v>
      </c>
    </row>
    <row r="60" spans="1:8" ht="42.75" customHeight="1" hidden="1">
      <c r="A60" s="63"/>
      <c r="B60" s="57" t="s">
        <v>303</v>
      </c>
      <c r="C60" s="62" t="s">
        <v>302</v>
      </c>
      <c r="D60" s="58">
        <v>0</v>
      </c>
      <c r="E60" s="58">
        <v>0</v>
      </c>
      <c r="F60" s="58">
        <v>0</v>
      </c>
      <c r="G60" s="93" t="e">
        <f t="shared" si="2"/>
        <v>#DIV/0!</v>
      </c>
      <c r="H60" s="93" t="e">
        <f t="shared" si="3"/>
        <v>#DIV/0!</v>
      </c>
    </row>
    <row r="61" spans="1:8" ht="42.75" customHeight="1">
      <c r="A61" s="63"/>
      <c r="B61" s="57" t="s">
        <v>344</v>
      </c>
      <c r="C61" s="62" t="s">
        <v>345</v>
      </c>
      <c r="D61" s="58">
        <v>1300.6</v>
      </c>
      <c r="E61" s="58">
        <v>322</v>
      </c>
      <c r="F61" s="58">
        <v>0</v>
      </c>
      <c r="G61" s="93">
        <f t="shared" si="2"/>
        <v>0</v>
      </c>
      <c r="H61" s="93">
        <f t="shared" si="3"/>
        <v>0</v>
      </c>
    </row>
    <row r="62" spans="1:8" ht="42" customHeight="1" hidden="1">
      <c r="A62" s="62"/>
      <c r="B62" s="57" t="s">
        <v>273</v>
      </c>
      <c r="C62" s="62" t="s">
        <v>250</v>
      </c>
      <c r="D62" s="58">
        <v>0</v>
      </c>
      <c r="E62" s="58">
        <v>0</v>
      </c>
      <c r="F62" s="58">
        <v>0</v>
      </c>
      <c r="G62" s="93" t="e">
        <f t="shared" si="2"/>
        <v>#DIV/0!</v>
      </c>
      <c r="H62" s="93" t="e">
        <f t="shared" si="3"/>
        <v>#DIV/0!</v>
      </c>
    </row>
    <row r="63" spans="1:8" ht="42" customHeight="1" hidden="1">
      <c r="A63" s="62"/>
      <c r="B63" s="57" t="s">
        <v>277</v>
      </c>
      <c r="C63" s="62" t="s">
        <v>274</v>
      </c>
      <c r="D63" s="58">
        <v>0</v>
      </c>
      <c r="E63" s="58">
        <v>0</v>
      </c>
      <c r="F63" s="58">
        <v>0</v>
      </c>
      <c r="G63" s="93" t="e">
        <f t="shared" si="2"/>
        <v>#DIV/0!</v>
      </c>
      <c r="H63" s="93" t="e">
        <f t="shared" si="3"/>
        <v>#DIV/0!</v>
      </c>
    </row>
    <row r="64" spans="1:8" ht="42" customHeight="1" hidden="1">
      <c r="A64" s="62"/>
      <c r="B64" s="57" t="s">
        <v>276</v>
      </c>
      <c r="C64" s="62" t="s">
        <v>275</v>
      </c>
      <c r="D64" s="58">
        <v>0</v>
      </c>
      <c r="E64" s="58">
        <v>0</v>
      </c>
      <c r="F64" s="58">
        <v>0</v>
      </c>
      <c r="G64" s="93" t="e">
        <f t="shared" si="2"/>
        <v>#DIV/0!</v>
      </c>
      <c r="H64" s="93" t="e">
        <f t="shared" si="3"/>
        <v>#DIV/0!</v>
      </c>
    </row>
    <row r="65" spans="1:8" ht="42" customHeight="1" hidden="1">
      <c r="A65" s="62"/>
      <c r="B65" s="57" t="s">
        <v>279</v>
      </c>
      <c r="C65" s="62" t="s">
        <v>280</v>
      </c>
      <c r="D65" s="58">
        <v>0</v>
      </c>
      <c r="E65" s="58">
        <v>0</v>
      </c>
      <c r="F65" s="58">
        <v>0</v>
      </c>
      <c r="G65" s="93" t="e">
        <f t="shared" si="2"/>
        <v>#DIV/0!</v>
      </c>
      <c r="H65" s="93" t="e">
        <f t="shared" si="3"/>
        <v>#DIV/0!</v>
      </c>
    </row>
    <row r="66" spans="1:8" ht="29.25" customHeight="1">
      <c r="A66" s="63"/>
      <c r="B66" s="57" t="s">
        <v>174</v>
      </c>
      <c r="C66" s="62" t="s">
        <v>346</v>
      </c>
      <c r="D66" s="58">
        <v>1371.5</v>
      </c>
      <c r="E66" s="58">
        <v>374</v>
      </c>
      <c r="F66" s="58">
        <v>167.7</v>
      </c>
      <c r="G66" s="93">
        <f t="shared" si="2"/>
        <v>0.12227488151658766</v>
      </c>
      <c r="H66" s="93">
        <f t="shared" si="3"/>
        <v>0.44839572192513366</v>
      </c>
    </row>
    <row r="67" spans="1:9" s="16" customFormat="1" ht="34.5" customHeight="1" hidden="1">
      <c r="A67" s="78"/>
      <c r="B67" s="66" t="s">
        <v>224</v>
      </c>
      <c r="C67" s="78" t="s">
        <v>223</v>
      </c>
      <c r="D67" s="79">
        <v>0</v>
      </c>
      <c r="E67" s="79">
        <v>0</v>
      </c>
      <c r="F67" s="79">
        <v>0</v>
      </c>
      <c r="G67" s="93" t="e">
        <f t="shared" si="2"/>
        <v>#DIV/0!</v>
      </c>
      <c r="H67" s="93" t="e">
        <f t="shared" si="3"/>
        <v>#DIV/0!</v>
      </c>
      <c r="I67" s="43"/>
    </row>
    <row r="68" spans="1:9" s="16" customFormat="1" ht="34.5" customHeight="1">
      <c r="A68" s="65" t="s">
        <v>80</v>
      </c>
      <c r="B68" s="59" t="s">
        <v>347</v>
      </c>
      <c r="C68" s="78" t="s">
        <v>348</v>
      </c>
      <c r="D68" s="77">
        <v>2600</v>
      </c>
      <c r="E68" s="77">
        <v>650</v>
      </c>
      <c r="F68" s="77">
        <v>0</v>
      </c>
      <c r="G68" s="93">
        <f t="shared" si="2"/>
        <v>0</v>
      </c>
      <c r="H68" s="93">
        <f t="shared" si="3"/>
        <v>0</v>
      </c>
      <c r="I68" s="43"/>
    </row>
    <row r="69" spans="1:9" s="16" customFormat="1" ht="27" customHeight="1">
      <c r="A69" s="65" t="s">
        <v>44</v>
      </c>
      <c r="B69" s="59" t="s">
        <v>45</v>
      </c>
      <c r="C69" s="78"/>
      <c r="D69" s="77">
        <f>D70+D84+D85</f>
        <v>24135</v>
      </c>
      <c r="E69" s="77">
        <f>E70+E84+E85</f>
        <v>8697</v>
      </c>
      <c r="F69" s="77">
        <f>F70+F84+F85</f>
        <v>5106</v>
      </c>
      <c r="G69" s="93">
        <f t="shared" si="2"/>
        <v>0.2115599751398384</v>
      </c>
      <c r="H69" s="93">
        <f t="shared" si="3"/>
        <v>0.5870989996550535</v>
      </c>
      <c r="I69" s="43"/>
    </row>
    <row r="70" spans="1:9" s="16" customFormat="1" ht="42" customHeight="1">
      <c r="A70" s="63" t="s">
        <v>44</v>
      </c>
      <c r="B70" s="59" t="s">
        <v>349</v>
      </c>
      <c r="C70" s="63"/>
      <c r="D70" s="77">
        <f>D71+D72+D73+D74+D75+D76+D77+D78+D79+D80+D81+D82+D83</f>
        <v>1835</v>
      </c>
      <c r="E70" s="77">
        <f>E71+E72+E73+E74+E75+E76+E77+E78+E79+E80+E81+E82+E83</f>
        <v>1011</v>
      </c>
      <c r="F70" s="77">
        <f>F71+F72+F73+F74+F75+F76+F77+F78+F79+F80+F81+F82+F83</f>
        <v>100</v>
      </c>
      <c r="G70" s="93">
        <f t="shared" si="2"/>
        <v>0.05449591280653951</v>
      </c>
      <c r="H70" s="93">
        <f t="shared" si="3"/>
        <v>0.09891196834817013</v>
      </c>
      <c r="I70" s="43"/>
    </row>
    <row r="71" spans="1:9" s="16" customFormat="1" ht="30.75" customHeight="1">
      <c r="A71" s="78"/>
      <c r="B71" s="66" t="s">
        <v>350</v>
      </c>
      <c r="C71" s="78" t="s">
        <v>351</v>
      </c>
      <c r="D71" s="79">
        <v>100</v>
      </c>
      <c r="E71" s="79">
        <v>100</v>
      </c>
      <c r="F71" s="79">
        <v>100</v>
      </c>
      <c r="G71" s="93">
        <f t="shared" si="2"/>
        <v>1</v>
      </c>
      <c r="H71" s="93">
        <f t="shared" si="3"/>
        <v>1</v>
      </c>
      <c r="I71" s="43"/>
    </row>
    <row r="72" spans="1:9" s="16" customFormat="1" ht="30.75" customHeight="1">
      <c r="A72" s="78"/>
      <c r="B72" s="66" t="s">
        <v>352</v>
      </c>
      <c r="C72" s="78" t="s">
        <v>353</v>
      </c>
      <c r="D72" s="79">
        <v>200</v>
      </c>
      <c r="E72" s="79">
        <v>0</v>
      </c>
      <c r="F72" s="79">
        <v>0</v>
      </c>
      <c r="G72" s="93">
        <f t="shared" si="2"/>
        <v>0</v>
      </c>
      <c r="H72" s="93">
        <v>0</v>
      </c>
      <c r="I72" s="43"/>
    </row>
    <row r="73" spans="1:9" s="16" customFormat="1" ht="21.75" customHeight="1">
      <c r="A73" s="78"/>
      <c r="B73" s="66" t="s">
        <v>354</v>
      </c>
      <c r="C73" s="78" t="s">
        <v>355</v>
      </c>
      <c r="D73" s="79">
        <v>100</v>
      </c>
      <c r="E73" s="79">
        <v>0</v>
      </c>
      <c r="F73" s="79">
        <v>0</v>
      </c>
      <c r="G73" s="93">
        <f t="shared" si="2"/>
        <v>0</v>
      </c>
      <c r="H73" s="93">
        <v>0</v>
      </c>
      <c r="I73" s="43"/>
    </row>
    <row r="74" spans="1:9" s="16" customFormat="1" ht="30.75" customHeight="1">
      <c r="A74" s="78"/>
      <c r="B74" s="66" t="s">
        <v>356</v>
      </c>
      <c r="C74" s="78" t="s">
        <v>357</v>
      </c>
      <c r="D74" s="79">
        <v>100</v>
      </c>
      <c r="E74" s="79">
        <v>0</v>
      </c>
      <c r="F74" s="79">
        <v>0</v>
      </c>
      <c r="G74" s="93">
        <f t="shared" si="2"/>
        <v>0</v>
      </c>
      <c r="H74" s="93">
        <v>0</v>
      </c>
      <c r="I74" s="43"/>
    </row>
    <row r="75" spans="1:9" s="16" customFormat="1" ht="30.75" customHeight="1">
      <c r="A75" s="78"/>
      <c r="B75" s="66" t="s">
        <v>358</v>
      </c>
      <c r="C75" s="78" t="s">
        <v>359</v>
      </c>
      <c r="D75" s="79">
        <v>100</v>
      </c>
      <c r="E75" s="79">
        <v>0</v>
      </c>
      <c r="F75" s="79">
        <v>0</v>
      </c>
      <c r="G75" s="93">
        <f t="shared" si="2"/>
        <v>0</v>
      </c>
      <c r="H75" s="93">
        <v>0</v>
      </c>
      <c r="I75" s="43"/>
    </row>
    <row r="76" spans="1:9" s="16" customFormat="1" ht="30.75" customHeight="1">
      <c r="A76" s="78"/>
      <c r="B76" s="66" t="s">
        <v>361</v>
      </c>
      <c r="C76" s="78" t="s">
        <v>360</v>
      </c>
      <c r="D76" s="79">
        <v>150</v>
      </c>
      <c r="E76" s="79">
        <v>0</v>
      </c>
      <c r="F76" s="79">
        <v>0</v>
      </c>
      <c r="G76" s="93">
        <f t="shared" si="2"/>
        <v>0</v>
      </c>
      <c r="H76" s="93">
        <v>0</v>
      </c>
      <c r="I76" s="43"/>
    </row>
    <row r="77" spans="1:9" s="16" customFormat="1" ht="30.75" customHeight="1">
      <c r="A77" s="78"/>
      <c r="B77" s="66" t="s">
        <v>230</v>
      </c>
      <c r="C77" s="78" t="s">
        <v>362</v>
      </c>
      <c r="D77" s="79">
        <v>50</v>
      </c>
      <c r="E77" s="79">
        <v>25</v>
      </c>
      <c r="F77" s="79">
        <v>0</v>
      </c>
      <c r="G77" s="93">
        <f t="shared" si="2"/>
        <v>0</v>
      </c>
      <c r="H77" s="93">
        <f t="shared" si="3"/>
        <v>0</v>
      </c>
      <c r="I77" s="43"/>
    </row>
    <row r="78" spans="1:9" s="16" customFormat="1" ht="41.25" customHeight="1">
      <c r="A78" s="78"/>
      <c r="B78" s="66" t="s">
        <v>364</v>
      </c>
      <c r="C78" s="78" t="s">
        <v>363</v>
      </c>
      <c r="D78" s="79">
        <v>450</v>
      </c>
      <c r="E78" s="79">
        <v>450</v>
      </c>
      <c r="F78" s="79">
        <v>0</v>
      </c>
      <c r="G78" s="93">
        <f t="shared" si="2"/>
        <v>0</v>
      </c>
      <c r="H78" s="93">
        <f t="shared" si="3"/>
        <v>0</v>
      </c>
      <c r="I78" s="43"/>
    </row>
    <row r="79" spans="1:9" s="16" customFormat="1" ht="30.75" customHeight="1">
      <c r="A79" s="78"/>
      <c r="B79" s="66" t="s">
        <v>366</v>
      </c>
      <c r="C79" s="78" t="s">
        <v>365</v>
      </c>
      <c r="D79" s="79">
        <v>236</v>
      </c>
      <c r="E79" s="79">
        <v>236</v>
      </c>
      <c r="F79" s="79">
        <v>0</v>
      </c>
      <c r="G79" s="93">
        <f t="shared" si="2"/>
        <v>0</v>
      </c>
      <c r="H79" s="93">
        <f t="shared" si="3"/>
        <v>0</v>
      </c>
      <c r="I79" s="43"/>
    </row>
    <row r="80" spans="1:9" s="16" customFormat="1" ht="30.75" customHeight="1">
      <c r="A80" s="78"/>
      <c r="B80" s="66" t="s">
        <v>367</v>
      </c>
      <c r="C80" s="78" t="s">
        <v>368</v>
      </c>
      <c r="D80" s="79">
        <v>200</v>
      </c>
      <c r="E80" s="79">
        <v>200</v>
      </c>
      <c r="F80" s="79">
        <v>0</v>
      </c>
      <c r="G80" s="93">
        <f t="shared" si="2"/>
        <v>0</v>
      </c>
      <c r="H80" s="93">
        <f t="shared" si="3"/>
        <v>0</v>
      </c>
      <c r="I80" s="43"/>
    </row>
    <row r="81" spans="1:9" s="16" customFormat="1" ht="20.25" customHeight="1">
      <c r="A81" s="78"/>
      <c r="B81" s="66" t="s">
        <v>370</v>
      </c>
      <c r="C81" s="78" t="s">
        <v>369</v>
      </c>
      <c r="D81" s="79">
        <v>48</v>
      </c>
      <c r="E81" s="79">
        <v>0</v>
      </c>
      <c r="F81" s="79">
        <v>0</v>
      </c>
      <c r="G81" s="93">
        <f t="shared" si="2"/>
        <v>0</v>
      </c>
      <c r="H81" s="93">
        <v>0</v>
      </c>
      <c r="I81" s="43"/>
    </row>
    <row r="82" spans="1:9" s="16" customFormat="1" ht="30.75" customHeight="1">
      <c r="A82" s="78"/>
      <c r="B82" s="66" t="s">
        <v>372</v>
      </c>
      <c r="C82" s="78" t="s">
        <v>371</v>
      </c>
      <c r="D82" s="79">
        <v>92</v>
      </c>
      <c r="E82" s="79">
        <v>0</v>
      </c>
      <c r="F82" s="79">
        <v>0</v>
      </c>
      <c r="G82" s="93">
        <f t="shared" si="2"/>
        <v>0</v>
      </c>
      <c r="H82" s="93">
        <v>0</v>
      </c>
      <c r="I82" s="43"/>
    </row>
    <row r="83" spans="1:9" s="16" customFormat="1" ht="21.75" customHeight="1">
      <c r="A83" s="78"/>
      <c r="B83" s="66" t="s">
        <v>374</v>
      </c>
      <c r="C83" s="78" t="s">
        <v>373</v>
      </c>
      <c r="D83" s="79">
        <v>9</v>
      </c>
      <c r="E83" s="79">
        <v>0</v>
      </c>
      <c r="F83" s="79">
        <v>0</v>
      </c>
      <c r="G83" s="93">
        <f t="shared" si="2"/>
        <v>0</v>
      </c>
      <c r="H83" s="93">
        <v>0</v>
      </c>
      <c r="I83" s="43"/>
    </row>
    <row r="84" spans="1:9" s="16" customFormat="1" ht="21.75" customHeight="1">
      <c r="A84" s="78"/>
      <c r="B84" s="66" t="s">
        <v>176</v>
      </c>
      <c r="C84" s="78" t="s">
        <v>325</v>
      </c>
      <c r="D84" s="79">
        <v>9900</v>
      </c>
      <c r="E84" s="79">
        <v>3786</v>
      </c>
      <c r="F84" s="79">
        <v>2373.2</v>
      </c>
      <c r="G84" s="93">
        <f t="shared" si="2"/>
        <v>0.2397171717171717</v>
      </c>
      <c r="H84" s="93">
        <f t="shared" si="3"/>
        <v>0.6268357105124142</v>
      </c>
      <c r="I84" s="43"/>
    </row>
    <row r="85" spans="1:9" s="16" customFormat="1" ht="21.75" customHeight="1">
      <c r="A85" s="78"/>
      <c r="B85" s="66" t="s">
        <v>178</v>
      </c>
      <c r="C85" s="78" t="s">
        <v>328</v>
      </c>
      <c r="D85" s="79">
        <v>12400</v>
      </c>
      <c r="E85" s="79">
        <v>3900</v>
      </c>
      <c r="F85" s="79">
        <v>2632.8</v>
      </c>
      <c r="G85" s="93">
        <f t="shared" si="2"/>
        <v>0.2123225806451613</v>
      </c>
      <c r="H85" s="93">
        <f t="shared" si="3"/>
        <v>0.6750769230769231</v>
      </c>
      <c r="I85" s="43"/>
    </row>
    <row r="86" spans="1:9" s="11" customFormat="1" ht="21.75" customHeight="1">
      <c r="A86" s="63" t="s">
        <v>46</v>
      </c>
      <c r="B86" s="59" t="s">
        <v>47</v>
      </c>
      <c r="C86" s="63"/>
      <c r="D86" s="77">
        <f>D87</f>
        <v>3748.3</v>
      </c>
      <c r="E86" s="77">
        <f>E87</f>
        <v>1199.8</v>
      </c>
      <c r="F86" s="77">
        <f>F87</f>
        <v>1024.8</v>
      </c>
      <c r="G86" s="93">
        <f t="shared" si="2"/>
        <v>0.27340394312088145</v>
      </c>
      <c r="H86" s="93">
        <f t="shared" si="3"/>
        <v>0.8541423570595099</v>
      </c>
      <c r="I86" s="44"/>
    </row>
    <row r="87" spans="1:9" s="16" customFormat="1" ht="29.25" customHeight="1">
      <c r="A87" s="78" t="s">
        <v>50</v>
      </c>
      <c r="B87" s="66" t="s">
        <v>231</v>
      </c>
      <c r="C87" s="78" t="s">
        <v>375</v>
      </c>
      <c r="D87" s="79">
        <v>3748.3</v>
      </c>
      <c r="E87" s="79">
        <v>1199.8</v>
      </c>
      <c r="F87" s="79">
        <v>1024.8</v>
      </c>
      <c r="G87" s="93">
        <f t="shared" si="2"/>
        <v>0.27340394312088145</v>
      </c>
      <c r="H87" s="93">
        <f t="shared" si="3"/>
        <v>0.8541423570595099</v>
      </c>
      <c r="I87" s="43"/>
    </row>
    <row r="88" spans="1:8" ht="20.25" customHeight="1">
      <c r="A88" s="63">
        <v>1000</v>
      </c>
      <c r="B88" s="59" t="s">
        <v>61</v>
      </c>
      <c r="C88" s="63"/>
      <c r="D88" s="77">
        <f>D89</f>
        <v>285.9</v>
      </c>
      <c r="E88" s="77">
        <f>E89</f>
        <v>107.5</v>
      </c>
      <c r="F88" s="77">
        <f>F89</f>
        <v>100.7</v>
      </c>
      <c r="G88" s="93">
        <f t="shared" si="2"/>
        <v>0.35222105631339634</v>
      </c>
      <c r="H88" s="93">
        <f t="shared" si="3"/>
        <v>0.9367441860465117</v>
      </c>
    </row>
    <row r="89" spans="1:8" ht="29.25" customHeight="1">
      <c r="A89" s="62">
        <v>1001</v>
      </c>
      <c r="B89" s="57" t="s">
        <v>217</v>
      </c>
      <c r="C89" s="62" t="s">
        <v>62</v>
      </c>
      <c r="D89" s="58">
        <v>285.9</v>
      </c>
      <c r="E89" s="58">
        <v>107.5</v>
      </c>
      <c r="F89" s="58">
        <v>100.7</v>
      </c>
      <c r="G89" s="93">
        <f t="shared" si="2"/>
        <v>0.35222105631339634</v>
      </c>
      <c r="H89" s="93">
        <f t="shared" si="3"/>
        <v>0.9367441860465117</v>
      </c>
    </row>
    <row r="90" spans="1:8" ht="29.25" customHeight="1">
      <c r="A90" s="63" t="s">
        <v>65</v>
      </c>
      <c r="B90" s="59" t="s">
        <v>131</v>
      </c>
      <c r="C90" s="63"/>
      <c r="D90" s="77">
        <f>D91</f>
        <v>25747.4</v>
      </c>
      <c r="E90" s="77">
        <f>E91</f>
        <v>8185.9</v>
      </c>
      <c r="F90" s="77">
        <f>F91</f>
        <v>6166.8</v>
      </c>
      <c r="G90" s="93">
        <f t="shared" si="2"/>
        <v>0.23951156233250737</v>
      </c>
      <c r="H90" s="93">
        <f t="shared" si="3"/>
        <v>0.753344164966589</v>
      </c>
    </row>
    <row r="91" spans="1:8" ht="29.25" customHeight="1">
      <c r="A91" s="62" t="s">
        <v>66</v>
      </c>
      <c r="B91" s="57" t="s">
        <v>232</v>
      </c>
      <c r="C91" s="62" t="s">
        <v>66</v>
      </c>
      <c r="D91" s="58">
        <v>25747.4</v>
      </c>
      <c r="E91" s="58">
        <v>8185.9</v>
      </c>
      <c r="F91" s="58">
        <v>6166.8</v>
      </c>
      <c r="G91" s="93">
        <f t="shared" si="2"/>
        <v>0.23951156233250737</v>
      </c>
      <c r="H91" s="93">
        <f t="shared" si="3"/>
        <v>0.753344164966589</v>
      </c>
    </row>
    <row r="92" spans="1:8" ht="20.25" customHeight="1">
      <c r="A92" s="63" t="s">
        <v>135</v>
      </c>
      <c r="B92" s="59" t="s">
        <v>136</v>
      </c>
      <c r="C92" s="63"/>
      <c r="D92" s="77">
        <f>D93</f>
        <v>80</v>
      </c>
      <c r="E92" s="77">
        <f>E93</f>
        <v>30</v>
      </c>
      <c r="F92" s="77">
        <f>F93</f>
        <v>12.1</v>
      </c>
      <c r="G92" s="93">
        <f t="shared" si="2"/>
        <v>0.15125</v>
      </c>
      <c r="H92" s="93">
        <f t="shared" si="3"/>
        <v>0.4033333333333333</v>
      </c>
    </row>
    <row r="93" spans="1:8" ht="18.75" customHeight="1">
      <c r="A93" s="62" t="s">
        <v>137</v>
      </c>
      <c r="B93" s="57" t="s">
        <v>138</v>
      </c>
      <c r="C93" s="62" t="s">
        <v>137</v>
      </c>
      <c r="D93" s="58">
        <v>80</v>
      </c>
      <c r="E93" s="58">
        <v>30</v>
      </c>
      <c r="F93" s="58">
        <v>12.1</v>
      </c>
      <c r="G93" s="93">
        <f t="shared" si="2"/>
        <v>0.15125</v>
      </c>
      <c r="H93" s="93">
        <f t="shared" si="3"/>
        <v>0.4033333333333333</v>
      </c>
    </row>
    <row r="94" spans="1:8" ht="25.5" customHeight="1" hidden="1">
      <c r="A94" s="63"/>
      <c r="B94" s="59" t="s">
        <v>100</v>
      </c>
      <c r="C94" s="63"/>
      <c r="D94" s="77">
        <f>D95+D96+D97</f>
        <v>0</v>
      </c>
      <c r="E94" s="77">
        <f>E95+E96+E97</f>
        <v>0</v>
      </c>
      <c r="F94" s="77">
        <f>F95+F96+F97</f>
        <v>0</v>
      </c>
      <c r="G94" s="93" t="e">
        <f t="shared" si="2"/>
        <v>#DIV/0!</v>
      </c>
      <c r="H94" s="93" t="e">
        <f t="shared" si="3"/>
        <v>#DIV/0!</v>
      </c>
    </row>
    <row r="95" spans="1:9" s="16" customFormat="1" ht="30" customHeight="1" hidden="1">
      <c r="A95" s="78"/>
      <c r="B95" s="66" t="s">
        <v>101</v>
      </c>
      <c r="C95" s="78" t="s">
        <v>190</v>
      </c>
      <c r="D95" s="79">
        <v>0</v>
      </c>
      <c r="E95" s="79">
        <v>0</v>
      </c>
      <c r="F95" s="79">
        <v>0</v>
      </c>
      <c r="G95" s="93" t="e">
        <f t="shared" si="2"/>
        <v>#DIV/0!</v>
      </c>
      <c r="H95" s="93" t="e">
        <f t="shared" si="3"/>
        <v>#DIV/0!</v>
      </c>
      <c r="I95" s="43"/>
    </row>
    <row r="96" spans="1:9" s="16" customFormat="1" ht="106.5" customHeight="1" hidden="1">
      <c r="A96" s="78"/>
      <c r="B96" s="94" t="s">
        <v>0</v>
      </c>
      <c r="C96" s="78" t="s">
        <v>171</v>
      </c>
      <c r="D96" s="79">
        <v>0</v>
      </c>
      <c r="E96" s="79">
        <v>0</v>
      </c>
      <c r="F96" s="79">
        <v>0</v>
      </c>
      <c r="G96" s="93" t="e">
        <f t="shared" si="2"/>
        <v>#DIV/0!</v>
      </c>
      <c r="H96" s="93" t="e">
        <f t="shared" si="3"/>
        <v>#DIV/0!</v>
      </c>
      <c r="I96" s="43"/>
    </row>
    <row r="97" spans="1:9" s="16" customFormat="1" ht="91.5" customHeight="1" hidden="1">
      <c r="A97" s="78"/>
      <c r="B97" s="94" t="s">
        <v>1</v>
      </c>
      <c r="C97" s="78" t="s">
        <v>172</v>
      </c>
      <c r="D97" s="79">
        <v>0</v>
      </c>
      <c r="E97" s="79">
        <v>0</v>
      </c>
      <c r="F97" s="79">
        <v>0</v>
      </c>
      <c r="G97" s="93" t="e">
        <f>F97/D97</f>
        <v>#DIV/0!</v>
      </c>
      <c r="H97" s="93" t="e">
        <f>F97/E97</f>
        <v>#DIV/0!</v>
      </c>
      <c r="I97" s="43"/>
    </row>
    <row r="98" spans="1:8" ht="27" customHeight="1">
      <c r="A98" s="62"/>
      <c r="B98" s="71" t="s">
        <v>68</v>
      </c>
      <c r="C98" s="95"/>
      <c r="D98" s="96">
        <f>D32+D46+D51+D57+D88+D92+D94+D86+D90</f>
        <v>67637.20000000001</v>
      </c>
      <c r="E98" s="96">
        <f>E32+E46+E51+E57+E88+E92+E94+E86+E90</f>
        <v>26320.299999999996</v>
      </c>
      <c r="F98" s="96">
        <f>F32+F46+F51+F57+F88+F92+F94+F86+F90</f>
        <v>15395.699999999997</v>
      </c>
      <c r="G98" s="93">
        <f>F98/D98</f>
        <v>0.22762178209624281</v>
      </c>
      <c r="H98" s="93">
        <f>F98/E98</f>
        <v>0.5849363419109964</v>
      </c>
    </row>
    <row r="99" spans="1:8" ht="12.75">
      <c r="A99" s="55"/>
      <c r="B99" s="57" t="s">
        <v>83</v>
      </c>
      <c r="C99" s="62"/>
      <c r="D99" s="84">
        <f>D94</f>
        <v>0</v>
      </c>
      <c r="E99" s="84">
        <f>E94</f>
        <v>0</v>
      </c>
      <c r="F99" s="84">
        <f>F94</f>
        <v>0</v>
      </c>
      <c r="G99" s="93">
        <v>0</v>
      </c>
      <c r="H99" s="93">
        <v>0</v>
      </c>
    </row>
    <row r="102" spans="2:6" ht="15">
      <c r="B102" s="3" t="s">
        <v>93</v>
      </c>
      <c r="C102" s="6"/>
      <c r="F102" s="1">
        <v>1764.4</v>
      </c>
    </row>
    <row r="103" spans="2:3" ht="15">
      <c r="B103" s="3"/>
      <c r="C103" s="6"/>
    </row>
    <row r="104" spans="2:3" ht="15">
      <c r="B104" s="3" t="s">
        <v>84</v>
      </c>
      <c r="C104" s="6"/>
    </row>
    <row r="105" spans="2:3" ht="15">
      <c r="B105" s="3" t="s">
        <v>85</v>
      </c>
      <c r="C105" s="6"/>
    </row>
    <row r="106" spans="2:3" ht="15">
      <c r="B106" s="3"/>
      <c r="C106" s="6"/>
    </row>
    <row r="107" spans="2:3" ht="15">
      <c r="B107" s="3" t="s">
        <v>86</v>
      </c>
      <c r="C107" s="6"/>
    </row>
    <row r="108" spans="2:3" ht="15">
      <c r="B108" s="3" t="s">
        <v>87</v>
      </c>
      <c r="C108" s="6"/>
    </row>
    <row r="109" spans="2:3" ht="15">
      <c r="B109" s="3"/>
      <c r="C109" s="6"/>
    </row>
    <row r="110" spans="2:3" ht="15">
      <c r="B110" s="3" t="s">
        <v>88</v>
      </c>
      <c r="C110" s="6"/>
    </row>
    <row r="111" spans="2:3" ht="15">
      <c r="B111" s="3" t="s">
        <v>89</v>
      </c>
      <c r="C111" s="6"/>
    </row>
    <row r="112" spans="2:3" ht="15">
      <c r="B112" s="3"/>
      <c r="C112" s="6"/>
    </row>
    <row r="113" spans="2:3" ht="15">
      <c r="B113" s="3" t="s">
        <v>90</v>
      </c>
      <c r="C113" s="6"/>
    </row>
    <row r="114" spans="2:3" ht="15">
      <c r="B114" s="3" t="s">
        <v>91</v>
      </c>
      <c r="C114" s="6"/>
    </row>
    <row r="115" spans="2:3" ht="15">
      <c r="B115" s="3"/>
      <c r="C115" s="6"/>
    </row>
    <row r="116" spans="2:3" ht="15">
      <c r="B116" s="3"/>
      <c r="C116" s="6"/>
    </row>
    <row r="117" spans="2:8" ht="15">
      <c r="B117" s="3" t="s">
        <v>92</v>
      </c>
      <c r="C117" s="6"/>
      <c r="E117" s="74"/>
      <c r="F117" s="74">
        <f>F102+F27-F98</f>
        <v>219.90000000000327</v>
      </c>
      <c r="H117" s="74"/>
    </row>
    <row r="120" spans="2:3" ht="15">
      <c r="B120" s="3" t="s">
        <v>94</v>
      </c>
      <c r="C120" s="6"/>
    </row>
    <row r="121" spans="2:3" ht="15">
      <c r="B121" s="3" t="s">
        <v>95</v>
      </c>
      <c r="C121" s="6"/>
    </row>
    <row r="122" spans="2:3" ht="15">
      <c r="B122" s="3" t="s">
        <v>96</v>
      </c>
      <c r="C122" s="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57">
      <selection activeCell="B59" sqref="B59"/>
    </sheetView>
  </sheetViews>
  <sheetFormatPr defaultColWidth="9.140625" defaultRowHeight="12.75"/>
  <cols>
    <col min="1" max="1" width="6.7109375" style="30" customWidth="1"/>
    <col min="2" max="2" width="37.421875" style="1" customWidth="1"/>
    <col min="3" max="3" width="11.8515625" style="73" hidden="1" customWidth="1"/>
    <col min="4" max="5" width="11.7109375" style="1" customWidth="1"/>
    <col min="6" max="7" width="11.140625" style="1" customWidth="1"/>
    <col min="8" max="8" width="12.00390625" style="1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224" t="s">
        <v>415</v>
      </c>
      <c r="B1" s="224"/>
      <c r="C1" s="224"/>
      <c r="D1" s="224"/>
      <c r="E1" s="224"/>
      <c r="F1" s="224"/>
      <c r="G1" s="224"/>
      <c r="H1" s="224"/>
      <c r="I1" s="42"/>
    </row>
    <row r="2" spans="1:8" ht="12.75" customHeight="1">
      <c r="A2" s="49"/>
      <c r="B2" s="220" t="s">
        <v>2</v>
      </c>
      <c r="C2" s="97"/>
      <c r="D2" s="213" t="s">
        <v>3</v>
      </c>
      <c r="E2" s="208" t="s">
        <v>315</v>
      </c>
      <c r="F2" s="213" t="s">
        <v>4</v>
      </c>
      <c r="G2" s="213" t="s">
        <v>5</v>
      </c>
      <c r="H2" s="208" t="s">
        <v>316</v>
      </c>
    </row>
    <row r="3" spans="1:8" ht="23.25" customHeight="1">
      <c r="A3" s="50"/>
      <c r="B3" s="221"/>
      <c r="C3" s="98"/>
      <c r="D3" s="213"/>
      <c r="E3" s="209"/>
      <c r="F3" s="213"/>
      <c r="G3" s="213"/>
      <c r="H3" s="209"/>
    </row>
    <row r="4" spans="1:8" ht="15">
      <c r="A4" s="50"/>
      <c r="B4" s="54" t="s">
        <v>82</v>
      </c>
      <c r="C4" s="75"/>
      <c r="D4" s="56">
        <f>D5+D6+D7+D8+D9+D10+D11+D12+D13+D14+D15+D16+D17+D18+D19</f>
        <v>2653.2</v>
      </c>
      <c r="E4" s="56">
        <f>E5+E6+E7+E8+E9+E10+E11+E12+E13+E14+E15+E16+E17+E18+E19</f>
        <v>562</v>
      </c>
      <c r="F4" s="56">
        <f>F5+F6+F7+F8+F9+F10+F11+F12+F13+F14+F15+F16+F17+F18+F19</f>
        <v>1356</v>
      </c>
      <c r="G4" s="88">
        <f>F4/D4</f>
        <v>0.5110809588421529</v>
      </c>
      <c r="H4" s="88">
        <f>F4/E4</f>
        <v>2.412811387900356</v>
      </c>
    </row>
    <row r="5" spans="1:8" ht="15">
      <c r="A5" s="50"/>
      <c r="B5" s="57" t="s">
        <v>6</v>
      </c>
      <c r="C5" s="62"/>
      <c r="D5" s="58">
        <v>160</v>
      </c>
      <c r="E5" s="58">
        <v>20</v>
      </c>
      <c r="F5" s="58">
        <v>31.5</v>
      </c>
      <c r="G5" s="88">
        <f aca="true" t="shared" si="0" ref="G5:G27">F5/D5</f>
        <v>0.196875</v>
      </c>
      <c r="H5" s="88">
        <f aca="true" t="shared" si="1" ref="H5:H27">F5/E5</f>
        <v>1.575</v>
      </c>
    </row>
    <row r="6" spans="1:8" ht="15" hidden="1">
      <c r="A6" s="50"/>
      <c r="B6" s="57" t="s">
        <v>262</v>
      </c>
      <c r="C6" s="62"/>
      <c r="D6" s="58">
        <v>0</v>
      </c>
      <c r="E6" s="58">
        <v>0</v>
      </c>
      <c r="F6" s="58">
        <v>0</v>
      </c>
      <c r="G6" s="88" t="e">
        <f t="shared" si="0"/>
        <v>#DIV/0!</v>
      </c>
      <c r="H6" s="88" t="e">
        <f t="shared" si="1"/>
        <v>#DIV/0!</v>
      </c>
    </row>
    <row r="7" spans="1:8" ht="15">
      <c r="A7" s="50"/>
      <c r="B7" s="57" t="s">
        <v>8</v>
      </c>
      <c r="C7" s="62"/>
      <c r="D7" s="58">
        <v>470</v>
      </c>
      <c r="E7" s="58">
        <v>370</v>
      </c>
      <c r="F7" s="58">
        <v>1012.5</v>
      </c>
      <c r="G7" s="88">
        <f t="shared" si="0"/>
        <v>2.154255319148936</v>
      </c>
      <c r="H7" s="88">
        <f t="shared" si="1"/>
        <v>2.7364864864864864</v>
      </c>
    </row>
    <row r="8" spans="1:8" ht="15">
      <c r="A8" s="50"/>
      <c r="B8" s="57" t="s">
        <v>9</v>
      </c>
      <c r="C8" s="62"/>
      <c r="D8" s="58">
        <v>170</v>
      </c>
      <c r="E8" s="58">
        <v>10</v>
      </c>
      <c r="F8" s="58">
        <v>111.7</v>
      </c>
      <c r="G8" s="88">
        <f t="shared" si="0"/>
        <v>0.6570588235294118</v>
      </c>
      <c r="H8" s="88">
        <f t="shared" si="1"/>
        <v>11.17</v>
      </c>
    </row>
    <row r="9" spans="1:8" ht="15">
      <c r="A9" s="50"/>
      <c r="B9" s="57" t="s">
        <v>10</v>
      </c>
      <c r="C9" s="62"/>
      <c r="D9" s="58">
        <v>1840</v>
      </c>
      <c r="E9" s="58">
        <v>160</v>
      </c>
      <c r="F9" s="58">
        <v>190.3</v>
      </c>
      <c r="G9" s="88">
        <f t="shared" si="0"/>
        <v>0.10342391304347827</v>
      </c>
      <c r="H9" s="88">
        <f t="shared" si="1"/>
        <v>1.189375</v>
      </c>
    </row>
    <row r="10" spans="1:8" ht="15">
      <c r="A10" s="50"/>
      <c r="B10" s="57" t="s">
        <v>107</v>
      </c>
      <c r="C10" s="62"/>
      <c r="D10" s="58">
        <v>13.2</v>
      </c>
      <c r="E10" s="58">
        <v>2</v>
      </c>
      <c r="F10" s="58">
        <v>10</v>
      </c>
      <c r="G10" s="88">
        <f t="shared" si="0"/>
        <v>0.7575757575757576</v>
      </c>
      <c r="H10" s="88">
        <f t="shared" si="1"/>
        <v>5</v>
      </c>
    </row>
    <row r="11" spans="1:8" ht="15">
      <c r="A11" s="50"/>
      <c r="B11" s="57" t="s">
        <v>11</v>
      </c>
      <c r="C11" s="62"/>
      <c r="D11" s="58">
        <v>0</v>
      </c>
      <c r="E11" s="58">
        <v>0</v>
      </c>
      <c r="F11" s="58">
        <v>0</v>
      </c>
      <c r="G11" s="88">
        <v>0</v>
      </c>
      <c r="H11" s="88">
        <v>0</v>
      </c>
    </row>
    <row r="12" spans="1:8" ht="15">
      <c r="A12" s="50"/>
      <c r="B12" s="57" t="s">
        <v>12</v>
      </c>
      <c r="C12" s="62"/>
      <c r="D12" s="58">
        <v>0</v>
      </c>
      <c r="E12" s="58">
        <v>0</v>
      </c>
      <c r="F12" s="58">
        <v>0</v>
      </c>
      <c r="G12" s="88">
        <v>0</v>
      </c>
      <c r="H12" s="88">
        <v>0</v>
      </c>
    </row>
    <row r="13" spans="1:8" ht="15">
      <c r="A13" s="50"/>
      <c r="B13" s="57" t="s">
        <v>13</v>
      </c>
      <c r="C13" s="62"/>
      <c r="D13" s="58">
        <v>0</v>
      </c>
      <c r="E13" s="58">
        <v>0</v>
      </c>
      <c r="F13" s="58">
        <v>0</v>
      </c>
      <c r="G13" s="88">
        <v>0</v>
      </c>
      <c r="H13" s="88">
        <v>0</v>
      </c>
    </row>
    <row r="14" spans="1:8" ht="15">
      <c r="A14" s="50"/>
      <c r="B14" s="57" t="s">
        <v>15</v>
      </c>
      <c r="C14" s="62"/>
      <c r="D14" s="58">
        <v>0</v>
      </c>
      <c r="E14" s="58">
        <v>0</v>
      </c>
      <c r="F14" s="58">
        <v>0</v>
      </c>
      <c r="G14" s="88">
        <v>0</v>
      </c>
      <c r="H14" s="88">
        <v>0</v>
      </c>
    </row>
    <row r="15" spans="1:8" ht="15">
      <c r="A15" s="50"/>
      <c r="B15" s="57" t="s">
        <v>16</v>
      </c>
      <c r="C15" s="62"/>
      <c r="D15" s="58">
        <v>0</v>
      </c>
      <c r="E15" s="58">
        <v>0</v>
      </c>
      <c r="F15" s="58">
        <v>0</v>
      </c>
      <c r="G15" s="88">
        <v>0</v>
      </c>
      <c r="H15" s="88">
        <v>0</v>
      </c>
    </row>
    <row r="16" spans="1:8" ht="25.5">
      <c r="A16" s="50"/>
      <c r="B16" s="57" t="s">
        <v>17</v>
      </c>
      <c r="C16" s="62"/>
      <c r="D16" s="58">
        <v>0</v>
      </c>
      <c r="E16" s="58">
        <v>0</v>
      </c>
      <c r="F16" s="58">
        <v>0</v>
      </c>
      <c r="G16" s="88">
        <v>0</v>
      </c>
      <c r="H16" s="88">
        <v>0</v>
      </c>
    </row>
    <row r="17" spans="1:8" ht="15">
      <c r="A17" s="50"/>
      <c r="B17" s="57" t="s">
        <v>314</v>
      </c>
      <c r="C17" s="62"/>
      <c r="D17" s="58">
        <v>0</v>
      </c>
      <c r="E17" s="58">
        <v>0</v>
      </c>
      <c r="F17" s="58">
        <v>0</v>
      </c>
      <c r="G17" s="88">
        <v>0</v>
      </c>
      <c r="H17" s="88">
        <v>0</v>
      </c>
    </row>
    <row r="18" spans="1:8" ht="15">
      <c r="A18" s="50"/>
      <c r="B18" s="57" t="s">
        <v>120</v>
      </c>
      <c r="C18" s="62"/>
      <c r="D18" s="58">
        <v>0</v>
      </c>
      <c r="E18" s="58">
        <v>0</v>
      </c>
      <c r="F18" s="58">
        <v>0</v>
      </c>
      <c r="G18" s="88">
        <v>0</v>
      </c>
      <c r="H18" s="88">
        <v>0</v>
      </c>
    </row>
    <row r="19" spans="1:8" ht="15">
      <c r="A19" s="50"/>
      <c r="B19" s="57" t="s">
        <v>22</v>
      </c>
      <c r="C19" s="62"/>
      <c r="D19" s="58">
        <v>0</v>
      </c>
      <c r="E19" s="58">
        <v>0</v>
      </c>
      <c r="F19" s="58"/>
      <c r="G19" s="88">
        <v>0</v>
      </c>
      <c r="H19" s="88">
        <v>0</v>
      </c>
    </row>
    <row r="20" spans="1:8" ht="25.5">
      <c r="A20" s="50"/>
      <c r="B20" s="59" t="s">
        <v>81</v>
      </c>
      <c r="C20" s="63"/>
      <c r="D20" s="58">
        <f>D21+D22+D23+D24+D25</f>
        <v>746.5</v>
      </c>
      <c r="E20" s="58">
        <f>E21+E22+E23+E24+E25</f>
        <v>185.5</v>
      </c>
      <c r="F20" s="58">
        <f>F21+F22+F23+F24+F25</f>
        <v>50.1</v>
      </c>
      <c r="G20" s="88">
        <f t="shared" si="0"/>
        <v>0.06711319490957804</v>
      </c>
      <c r="H20" s="88">
        <f t="shared" si="1"/>
        <v>0.27008086253369273</v>
      </c>
    </row>
    <row r="21" spans="1:8" ht="15">
      <c r="A21" s="50"/>
      <c r="B21" s="57" t="s">
        <v>24</v>
      </c>
      <c r="C21" s="62"/>
      <c r="D21" s="58">
        <v>586.5</v>
      </c>
      <c r="E21" s="58">
        <v>146.6</v>
      </c>
      <c r="F21" s="58">
        <v>27</v>
      </c>
      <c r="G21" s="88">
        <f t="shared" si="0"/>
        <v>0.04603580562659847</v>
      </c>
      <c r="H21" s="88">
        <f t="shared" si="1"/>
        <v>0.18417462482946795</v>
      </c>
    </row>
    <row r="22" spans="1:8" ht="15">
      <c r="A22" s="50"/>
      <c r="B22" s="57" t="s">
        <v>67</v>
      </c>
      <c r="C22" s="62"/>
      <c r="D22" s="58">
        <v>0</v>
      </c>
      <c r="E22" s="58">
        <v>0</v>
      </c>
      <c r="F22" s="58">
        <v>0</v>
      </c>
      <c r="G22" s="88">
        <v>0</v>
      </c>
      <c r="H22" s="88">
        <v>0</v>
      </c>
    </row>
    <row r="23" spans="1:8" ht="15">
      <c r="A23" s="50"/>
      <c r="B23" s="57" t="s">
        <v>102</v>
      </c>
      <c r="C23" s="62"/>
      <c r="D23" s="58">
        <v>160</v>
      </c>
      <c r="E23" s="58">
        <v>38.9</v>
      </c>
      <c r="F23" s="58">
        <v>23.1</v>
      </c>
      <c r="G23" s="88">
        <f t="shared" si="0"/>
        <v>0.144375</v>
      </c>
      <c r="H23" s="88">
        <f t="shared" si="1"/>
        <v>0.5938303341902315</v>
      </c>
    </row>
    <row r="24" spans="1:8" ht="25.5">
      <c r="A24" s="50"/>
      <c r="B24" s="57" t="s">
        <v>27</v>
      </c>
      <c r="C24" s="62"/>
      <c r="D24" s="58">
        <v>0</v>
      </c>
      <c r="E24" s="58"/>
      <c r="F24" s="58">
        <v>0</v>
      </c>
      <c r="G24" s="88">
        <v>0</v>
      </c>
      <c r="H24" s="88">
        <v>0</v>
      </c>
    </row>
    <row r="25" spans="1:8" ht="26.25" thickBot="1">
      <c r="A25" s="50"/>
      <c r="B25" s="99" t="s">
        <v>155</v>
      </c>
      <c r="C25" s="100"/>
      <c r="D25" s="58">
        <v>0</v>
      </c>
      <c r="E25" s="58">
        <v>0</v>
      </c>
      <c r="F25" s="58">
        <v>0</v>
      </c>
      <c r="G25" s="88">
        <v>0</v>
      </c>
      <c r="H25" s="88">
        <v>0</v>
      </c>
    </row>
    <row r="26" spans="1:8" ht="18.75">
      <c r="A26" s="37"/>
      <c r="B26" s="101" t="s">
        <v>28</v>
      </c>
      <c r="C26" s="102"/>
      <c r="D26" s="56">
        <f>D4+D20</f>
        <v>3399.7</v>
      </c>
      <c r="E26" s="56">
        <f>E4+E20</f>
        <v>747.5</v>
      </c>
      <c r="F26" s="56">
        <f>F4+F20</f>
        <v>1406.1</v>
      </c>
      <c r="G26" s="88">
        <f t="shared" si="0"/>
        <v>0.41359531723387355</v>
      </c>
      <c r="H26" s="88">
        <f t="shared" si="1"/>
        <v>1.8810702341137122</v>
      </c>
    </row>
    <row r="27" spans="1:8" ht="15">
      <c r="A27" s="50"/>
      <c r="B27" s="57" t="s">
        <v>108</v>
      </c>
      <c r="C27" s="62"/>
      <c r="D27" s="58">
        <f>D4</f>
        <v>2653.2</v>
      </c>
      <c r="E27" s="58">
        <f>E4</f>
        <v>562</v>
      </c>
      <c r="F27" s="58">
        <f>F4</f>
        <v>1356</v>
      </c>
      <c r="G27" s="88">
        <f t="shared" si="0"/>
        <v>0.5110809588421529</v>
      </c>
      <c r="H27" s="88">
        <f t="shared" si="1"/>
        <v>2.412811387900356</v>
      </c>
    </row>
    <row r="28" spans="1:8" ht="12.75">
      <c r="A28" s="225"/>
      <c r="B28" s="226"/>
      <c r="C28" s="226"/>
      <c r="D28" s="226"/>
      <c r="E28" s="226"/>
      <c r="F28" s="226"/>
      <c r="G28" s="226"/>
      <c r="H28" s="227"/>
    </row>
    <row r="29" spans="1:8" ht="15" customHeight="1">
      <c r="A29" s="218" t="s">
        <v>159</v>
      </c>
      <c r="B29" s="220" t="s">
        <v>29</v>
      </c>
      <c r="C29" s="222" t="s">
        <v>192</v>
      </c>
      <c r="D29" s="213" t="s">
        <v>3</v>
      </c>
      <c r="E29" s="208" t="s">
        <v>315</v>
      </c>
      <c r="F29" s="208" t="s">
        <v>4</v>
      </c>
      <c r="G29" s="213" t="s">
        <v>5</v>
      </c>
      <c r="H29" s="208" t="s">
        <v>316</v>
      </c>
    </row>
    <row r="30" spans="1:8" ht="15" customHeight="1">
      <c r="A30" s="219"/>
      <c r="B30" s="221"/>
      <c r="C30" s="223"/>
      <c r="D30" s="213"/>
      <c r="E30" s="209"/>
      <c r="F30" s="209"/>
      <c r="G30" s="213"/>
      <c r="H30" s="209"/>
    </row>
    <row r="31" spans="1:8" ht="12.75">
      <c r="A31" s="32" t="s">
        <v>69</v>
      </c>
      <c r="B31" s="59" t="s">
        <v>30</v>
      </c>
      <c r="C31" s="63"/>
      <c r="D31" s="77">
        <f>D32+D33+D34+D35</f>
        <v>1999.4</v>
      </c>
      <c r="E31" s="77">
        <f>E32+E33+E34+E35</f>
        <v>520.8000000000001</v>
      </c>
      <c r="F31" s="77">
        <f>F32+F33+F34+F35</f>
        <v>475.4</v>
      </c>
      <c r="G31" s="93">
        <f>F31/D31</f>
        <v>0.2377713313994198</v>
      </c>
      <c r="H31" s="93">
        <f>F31/E31</f>
        <v>0.9128264208909369</v>
      </c>
    </row>
    <row r="32" spans="1:8" ht="12.75" hidden="1">
      <c r="A32" s="52" t="s">
        <v>70</v>
      </c>
      <c r="B32" s="57" t="s">
        <v>103</v>
      </c>
      <c r="C32" s="62"/>
      <c r="D32" s="58">
        <v>0</v>
      </c>
      <c r="E32" s="58">
        <v>0</v>
      </c>
      <c r="F32" s="58">
        <v>0</v>
      </c>
      <c r="G32" s="93" t="e">
        <f aca="true" t="shared" si="2" ref="G32:G62">F32/D32</f>
        <v>#DIV/0!</v>
      </c>
      <c r="H32" s="93" t="e">
        <f aca="true" t="shared" si="3" ref="H32:H62">F32/E32</f>
        <v>#DIV/0!</v>
      </c>
    </row>
    <row r="33" spans="1:8" ht="66.75" customHeight="1">
      <c r="A33" s="52" t="s">
        <v>72</v>
      </c>
      <c r="B33" s="57" t="s">
        <v>163</v>
      </c>
      <c r="C33" s="62" t="s">
        <v>72</v>
      </c>
      <c r="D33" s="58">
        <v>1985</v>
      </c>
      <c r="E33" s="58">
        <v>515.6</v>
      </c>
      <c r="F33" s="58">
        <v>472.7</v>
      </c>
      <c r="G33" s="93">
        <f t="shared" si="2"/>
        <v>0.2381360201511335</v>
      </c>
      <c r="H33" s="93">
        <f t="shared" si="3"/>
        <v>0.9167959658650116</v>
      </c>
    </row>
    <row r="34" spans="1:8" ht="12.75">
      <c r="A34" s="52" t="s">
        <v>74</v>
      </c>
      <c r="B34" s="57" t="s">
        <v>35</v>
      </c>
      <c r="C34" s="62"/>
      <c r="D34" s="58">
        <v>10</v>
      </c>
      <c r="E34" s="58">
        <v>2.5</v>
      </c>
      <c r="F34" s="58">
        <v>0</v>
      </c>
      <c r="G34" s="93">
        <f t="shared" si="2"/>
        <v>0</v>
      </c>
      <c r="H34" s="93">
        <f t="shared" si="3"/>
        <v>0</v>
      </c>
    </row>
    <row r="35" spans="1:8" ht="12.75">
      <c r="A35" s="52" t="s">
        <v>130</v>
      </c>
      <c r="B35" s="57" t="s">
        <v>123</v>
      </c>
      <c r="C35" s="62"/>
      <c r="D35" s="58">
        <f>D36</f>
        <v>4.4</v>
      </c>
      <c r="E35" s="58">
        <f>E36</f>
        <v>2.7</v>
      </c>
      <c r="F35" s="58">
        <f>F36</f>
        <v>2.7</v>
      </c>
      <c r="G35" s="93">
        <f t="shared" si="2"/>
        <v>0.6136363636363636</v>
      </c>
      <c r="H35" s="93">
        <f t="shared" si="3"/>
        <v>1</v>
      </c>
    </row>
    <row r="36" spans="1:9" s="16" customFormat="1" ht="25.5">
      <c r="A36" s="35"/>
      <c r="B36" s="66" t="s">
        <v>116</v>
      </c>
      <c r="C36" s="78" t="s">
        <v>324</v>
      </c>
      <c r="D36" s="79">
        <v>4.4</v>
      </c>
      <c r="E36" s="79">
        <v>2.7</v>
      </c>
      <c r="F36" s="79">
        <v>2.7</v>
      </c>
      <c r="G36" s="93">
        <f t="shared" si="2"/>
        <v>0.6136363636363636</v>
      </c>
      <c r="H36" s="93">
        <f t="shared" si="3"/>
        <v>1</v>
      </c>
      <c r="I36" s="43"/>
    </row>
    <row r="37" spans="1:8" ht="12.75">
      <c r="A37" s="32" t="s">
        <v>111</v>
      </c>
      <c r="B37" s="59" t="s">
        <v>104</v>
      </c>
      <c r="C37" s="63"/>
      <c r="D37" s="58">
        <f>D38</f>
        <v>160</v>
      </c>
      <c r="E37" s="58">
        <f>E38</f>
        <v>136</v>
      </c>
      <c r="F37" s="58">
        <f>F38</f>
        <v>23.1</v>
      </c>
      <c r="G37" s="93">
        <f t="shared" si="2"/>
        <v>0.144375</v>
      </c>
      <c r="H37" s="93">
        <f t="shared" si="3"/>
        <v>0.1698529411764706</v>
      </c>
    </row>
    <row r="38" spans="1:8" ht="39.75" customHeight="1">
      <c r="A38" s="52" t="s">
        <v>112</v>
      </c>
      <c r="B38" s="57" t="s">
        <v>168</v>
      </c>
      <c r="C38" s="62" t="s">
        <v>237</v>
      </c>
      <c r="D38" s="58">
        <v>160</v>
      </c>
      <c r="E38" s="58">
        <v>136</v>
      </c>
      <c r="F38" s="58">
        <v>23.1</v>
      </c>
      <c r="G38" s="93">
        <f t="shared" si="2"/>
        <v>0.144375</v>
      </c>
      <c r="H38" s="93">
        <f t="shared" si="3"/>
        <v>0.1698529411764706</v>
      </c>
    </row>
    <row r="39" spans="1:8" ht="25.5" hidden="1">
      <c r="A39" s="32" t="s">
        <v>75</v>
      </c>
      <c r="B39" s="59" t="s">
        <v>38</v>
      </c>
      <c r="C39" s="63"/>
      <c r="D39" s="77">
        <f aca="true" t="shared" si="4" ref="D39:F40">D40</f>
        <v>0</v>
      </c>
      <c r="E39" s="77">
        <f t="shared" si="4"/>
        <v>0</v>
      </c>
      <c r="F39" s="77">
        <f t="shared" si="4"/>
        <v>0</v>
      </c>
      <c r="G39" s="93" t="e">
        <f t="shared" si="2"/>
        <v>#DIV/0!</v>
      </c>
      <c r="H39" s="93" t="e">
        <f t="shared" si="3"/>
        <v>#DIV/0!</v>
      </c>
    </row>
    <row r="40" spans="1:8" ht="12.75" hidden="1">
      <c r="A40" s="52" t="s">
        <v>113</v>
      </c>
      <c r="B40" s="57" t="s">
        <v>106</v>
      </c>
      <c r="C40" s="62"/>
      <c r="D40" s="58">
        <f t="shared" si="4"/>
        <v>0</v>
      </c>
      <c r="E40" s="58">
        <f t="shared" si="4"/>
        <v>0</v>
      </c>
      <c r="F40" s="58">
        <f t="shared" si="4"/>
        <v>0</v>
      </c>
      <c r="G40" s="93" t="e">
        <f t="shared" si="2"/>
        <v>#DIV/0!</v>
      </c>
      <c r="H40" s="93" t="e">
        <f t="shared" si="3"/>
        <v>#DIV/0!</v>
      </c>
    </row>
    <row r="41" spans="1:9" s="16" customFormat="1" ht="51" hidden="1">
      <c r="A41" s="35"/>
      <c r="B41" s="66" t="s">
        <v>194</v>
      </c>
      <c r="C41" s="78" t="s">
        <v>195</v>
      </c>
      <c r="D41" s="79">
        <v>0</v>
      </c>
      <c r="E41" s="79">
        <v>0</v>
      </c>
      <c r="F41" s="79">
        <v>0</v>
      </c>
      <c r="G41" s="93" t="e">
        <f t="shared" si="2"/>
        <v>#DIV/0!</v>
      </c>
      <c r="H41" s="93" t="e">
        <f t="shared" si="3"/>
        <v>#DIV/0!</v>
      </c>
      <c r="I41" s="43"/>
    </row>
    <row r="42" spans="1:9" s="11" customFormat="1" ht="12.75" hidden="1">
      <c r="A42" s="32" t="s">
        <v>76</v>
      </c>
      <c r="B42" s="59" t="s">
        <v>40</v>
      </c>
      <c r="C42" s="63"/>
      <c r="D42" s="77">
        <f aca="true" t="shared" si="5" ref="D42:F43">D43</f>
        <v>0</v>
      </c>
      <c r="E42" s="77">
        <f t="shared" si="5"/>
        <v>0</v>
      </c>
      <c r="F42" s="77">
        <f t="shared" si="5"/>
        <v>0</v>
      </c>
      <c r="G42" s="93" t="e">
        <f t="shared" si="2"/>
        <v>#DIV/0!</v>
      </c>
      <c r="H42" s="93" t="e">
        <f t="shared" si="3"/>
        <v>#DIV/0!</v>
      </c>
      <c r="I42" s="44"/>
    </row>
    <row r="43" spans="1:8" ht="25.5" hidden="1">
      <c r="A43" s="51" t="s">
        <v>77</v>
      </c>
      <c r="B43" s="70" t="s">
        <v>125</v>
      </c>
      <c r="C43" s="62"/>
      <c r="D43" s="58">
        <f t="shared" si="5"/>
        <v>0</v>
      </c>
      <c r="E43" s="58">
        <f t="shared" si="5"/>
        <v>0</v>
      </c>
      <c r="F43" s="58">
        <f t="shared" si="5"/>
        <v>0</v>
      </c>
      <c r="G43" s="93" t="e">
        <f t="shared" si="2"/>
        <v>#DIV/0!</v>
      </c>
      <c r="H43" s="93" t="e">
        <f t="shared" si="3"/>
        <v>#DIV/0!</v>
      </c>
    </row>
    <row r="44" spans="1:9" s="16" customFormat="1" ht="25.5" hidden="1">
      <c r="A44" s="35"/>
      <c r="B44" s="67" t="s">
        <v>125</v>
      </c>
      <c r="C44" s="78" t="s">
        <v>268</v>
      </c>
      <c r="D44" s="79">
        <v>0</v>
      </c>
      <c r="E44" s="79">
        <v>0</v>
      </c>
      <c r="F44" s="79">
        <v>0</v>
      </c>
      <c r="G44" s="93" t="e">
        <f t="shared" si="2"/>
        <v>#DIV/0!</v>
      </c>
      <c r="H44" s="93" t="e">
        <f t="shared" si="3"/>
        <v>#DIV/0!</v>
      </c>
      <c r="I44" s="43"/>
    </row>
    <row r="45" spans="1:8" ht="25.5">
      <c r="A45" s="33" t="s">
        <v>78</v>
      </c>
      <c r="B45" s="59" t="s">
        <v>41</v>
      </c>
      <c r="C45" s="63"/>
      <c r="D45" s="77">
        <f>D46</f>
        <v>609.7</v>
      </c>
      <c r="E45" s="77">
        <f>E46</f>
        <v>455.6</v>
      </c>
      <c r="F45" s="77">
        <f>F46</f>
        <v>448.1</v>
      </c>
      <c r="G45" s="93">
        <f t="shared" si="2"/>
        <v>0.7349516155486304</v>
      </c>
      <c r="H45" s="93">
        <f t="shared" si="3"/>
        <v>0.9835381913959613</v>
      </c>
    </row>
    <row r="46" spans="1:8" ht="12.75">
      <c r="A46" s="32" t="s">
        <v>44</v>
      </c>
      <c r="B46" s="59" t="s">
        <v>45</v>
      </c>
      <c r="C46" s="63"/>
      <c r="D46" s="77">
        <f>D47+D48+D50+D49</f>
        <v>609.7</v>
      </c>
      <c r="E46" s="77">
        <f>E47+E48+E50+E49</f>
        <v>455.6</v>
      </c>
      <c r="F46" s="77">
        <f>F47+F48+F50+F49</f>
        <v>448.1</v>
      </c>
      <c r="G46" s="93">
        <f t="shared" si="2"/>
        <v>0.7349516155486304</v>
      </c>
      <c r="H46" s="93">
        <f t="shared" si="3"/>
        <v>0.9835381913959613</v>
      </c>
    </row>
    <row r="47" spans="1:8" ht="12.75">
      <c r="A47" s="52"/>
      <c r="B47" s="57" t="s">
        <v>99</v>
      </c>
      <c r="C47" s="62" t="s">
        <v>325</v>
      </c>
      <c r="D47" s="58">
        <v>173.2</v>
      </c>
      <c r="E47" s="58">
        <v>48.1</v>
      </c>
      <c r="F47" s="58">
        <v>48.1</v>
      </c>
      <c r="G47" s="93">
        <f t="shared" si="2"/>
        <v>0.27771362586605086</v>
      </c>
      <c r="H47" s="93">
        <f t="shared" si="3"/>
        <v>1</v>
      </c>
    </row>
    <row r="48" spans="1:9" s="16" customFormat="1" ht="20.25" customHeight="1">
      <c r="A48" s="35"/>
      <c r="B48" s="57" t="s">
        <v>233</v>
      </c>
      <c r="C48" s="78" t="s">
        <v>326</v>
      </c>
      <c r="D48" s="79">
        <v>6.5</v>
      </c>
      <c r="E48" s="79">
        <v>0</v>
      </c>
      <c r="F48" s="79">
        <v>0</v>
      </c>
      <c r="G48" s="93">
        <f t="shared" si="2"/>
        <v>0</v>
      </c>
      <c r="H48" s="93">
        <v>0</v>
      </c>
      <c r="I48" s="43"/>
    </row>
    <row r="49" spans="1:9" s="16" customFormat="1" ht="20.25" customHeight="1">
      <c r="A49" s="35"/>
      <c r="B49" s="57" t="s">
        <v>322</v>
      </c>
      <c r="C49" s="78" t="s">
        <v>327</v>
      </c>
      <c r="D49" s="79">
        <v>10</v>
      </c>
      <c r="E49" s="79">
        <v>2.5</v>
      </c>
      <c r="F49" s="79">
        <v>0</v>
      </c>
      <c r="G49" s="93">
        <f t="shared" si="2"/>
        <v>0</v>
      </c>
      <c r="H49" s="93">
        <f t="shared" si="3"/>
        <v>0</v>
      </c>
      <c r="I49" s="43"/>
    </row>
    <row r="50" spans="1:9" s="16" customFormat="1" ht="20.25" customHeight="1">
      <c r="A50" s="35"/>
      <c r="B50" s="57" t="s">
        <v>178</v>
      </c>
      <c r="C50" s="78" t="s">
        <v>328</v>
      </c>
      <c r="D50" s="79">
        <v>420</v>
      </c>
      <c r="E50" s="79">
        <v>405</v>
      </c>
      <c r="F50" s="79">
        <v>400</v>
      </c>
      <c r="G50" s="93">
        <f t="shared" si="2"/>
        <v>0.9523809523809523</v>
      </c>
      <c r="H50" s="93">
        <f t="shared" si="3"/>
        <v>0.9876543209876543</v>
      </c>
      <c r="I50" s="43"/>
    </row>
    <row r="51" spans="1:8" ht="28.5" customHeight="1">
      <c r="A51" s="34" t="s">
        <v>128</v>
      </c>
      <c r="B51" s="69" t="s">
        <v>126</v>
      </c>
      <c r="C51" s="68"/>
      <c r="D51" s="58">
        <f aca="true" t="shared" si="6" ref="D51:F52">D52</f>
        <v>0.3</v>
      </c>
      <c r="E51" s="58">
        <f t="shared" si="6"/>
        <v>0.3</v>
      </c>
      <c r="F51" s="58">
        <f t="shared" si="6"/>
        <v>0.3</v>
      </c>
      <c r="G51" s="93">
        <f t="shared" si="2"/>
        <v>1</v>
      </c>
      <c r="H51" s="93">
        <f t="shared" si="3"/>
        <v>1</v>
      </c>
    </row>
    <row r="52" spans="1:8" ht="42.75" customHeight="1">
      <c r="A52" s="51" t="s">
        <v>122</v>
      </c>
      <c r="B52" s="70" t="s">
        <v>129</v>
      </c>
      <c r="C52" s="80"/>
      <c r="D52" s="58">
        <f t="shared" si="6"/>
        <v>0.3</v>
      </c>
      <c r="E52" s="58">
        <f t="shared" si="6"/>
        <v>0.3</v>
      </c>
      <c r="F52" s="58">
        <f t="shared" si="6"/>
        <v>0.3</v>
      </c>
      <c r="G52" s="93">
        <f t="shared" si="2"/>
        <v>1</v>
      </c>
      <c r="H52" s="93">
        <f t="shared" si="3"/>
        <v>1</v>
      </c>
    </row>
    <row r="53" spans="1:9" s="16" customFormat="1" ht="42" customHeight="1">
      <c r="A53" s="35"/>
      <c r="B53" s="66" t="s">
        <v>240</v>
      </c>
      <c r="C53" s="78" t="s">
        <v>329</v>
      </c>
      <c r="D53" s="79">
        <v>0.3</v>
      </c>
      <c r="E53" s="79">
        <v>0.3</v>
      </c>
      <c r="F53" s="79">
        <v>0.3</v>
      </c>
      <c r="G53" s="93">
        <f t="shared" si="2"/>
        <v>1</v>
      </c>
      <c r="H53" s="93">
        <f t="shared" si="3"/>
        <v>1</v>
      </c>
      <c r="I53" s="43"/>
    </row>
    <row r="54" spans="1:8" ht="17.25" customHeight="1" hidden="1">
      <c r="A54" s="32" t="s">
        <v>46</v>
      </c>
      <c r="B54" s="59" t="s">
        <v>47</v>
      </c>
      <c r="C54" s="63"/>
      <c r="D54" s="77">
        <f aca="true" t="shared" si="7" ref="D54:F55">D55</f>
        <v>0</v>
      </c>
      <c r="E54" s="77">
        <f t="shared" si="7"/>
        <v>0</v>
      </c>
      <c r="F54" s="77">
        <f t="shared" si="7"/>
        <v>0</v>
      </c>
      <c r="G54" s="93" t="e">
        <f t="shared" si="2"/>
        <v>#DIV/0!</v>
      </c>
      <c r="H54" s="93" t="e">
        <f t="shared" si="3"/>
        <v>#DIV/0!</v>
      </c>
    </row>
    <row r="55" spans="1:8" ht="14.25" customHeight="1" hidden="1">
      <c r="A55" s="52" t="s">
        <v>51</v>
      </c>
      <c r="B55" s="57" t="s">
        <v>52</v>
      </c>
      <c r="C55" s="62"/>
      <c r="D55" s="58">
        <f t="shared" si="7"/>
        <v>0</v>
      </c>
      <c r="E55" s="58">
        <f t="shared" si="7"/>
        <v>0</v>
      </c>
      <c r="F55" s="58">
        <f t="shared" si="7"/>
        <v>0</v>
      </c>
      <c r="G55" s="93" t="e">
        <f t="shared" si="2"/>
        <v>#DIV/0!</v>
      </c>
      <c r="H55" s="93" t="e">
        <f t="shared" si="3"/>
        <v>#DIV/0!</v>
      </c>
    </row>
    <row r="56" spans="1:9" s="16" customFormat="1" ht="39" customHeight="1" hidden="1">
      <c r="A56" s="35"/>
      <c r="B56" s="66" t="s">
        <v>235</v>
      </c>
      <c r="C56" s="78" t="s">
        <v>236</v>
      </c>
      <c r="D56" s="79">
        <v>0</v>
      </c>
      <c r="E56" s="79">
        <v>0</v>
      </c>
      <c r="F56" s="79">
        <v>0</v>
      </c>
      <c r="G56" s="93" t="e">
        <f t="shared" si="2"/>
        <v>#DIV/0!</v>
      </c>
      <c r="H56" s="93" t="e">
        <f t="shared" si="3"/>
        <v>#DIV/0!</v>
      </c>
      <c r="I56" s="43"/>
    </row>
    <row r="57" spans="1:8" ht="17.25" customHeight="1">
      <c r="A57" s="32">
        <v>1000</v>
      </c>
      <c r="B57" s="59" t="s">
        <v>61</v>
      </c>
      <c r="C57" s="63"/>
      <c r="D57" s="77">
        <f>D58</f>
        <v>36</v>
      </c>
      <c r="E57" s="77">
        <f>E58</f>
        <v>9</v>
      </c>
      <c r="F57" s="77">
        <f>F58</f>
        <v>9</v>
      </c>
      <c r="G57" s="93">
        <f t="shared" si="2"/>
        <v>0.25</v>
      </c>
      <c r="H57" s="93">
        <f t="shared" si="3"/>
        <v>1</v>
      </c>
    </row>
    <row r="58" spans="1:8" ht="16.5" customHeight="1">
      <c r="A58" s="52">
        <v>1001</v>
      </c>
      <c r="B58" s="57" t="s">
        <v>181</v>
      </c>
      <c r="C58" s="62" t="s">
        <v>330</v>
      </c>
      <c r="D58" s="58">
        <v>36</v>
      </c>
      <c r="E58" s="58">
        <v>9</v>
      </c>
      <c r="F58" s="58">
        <v>9</v>
      </c>
      <c r="G58" s="93">
        <f t="shared" si="2"/>
        <v>0.25</v>
      </c>
      <c r="H58" s="93">
        <f t="shared" si="3"/>
        <v>1</v>
      </c>
    </row>
    <row r="59" spans="1:8" ht="30.75" customHeight="1">
      <c r="A59" s="32"/>
      <c r="B59" s="59" t="s">
        <v>100</v>
      </c>
      <c r="C59" s="63"/>
      <c r="D59" s="58">
        <f>D60</f>
        <v>1344.3</v>
      </c>
      <c r="E59" s="58">
        <f>E60</f>
        <v>1133.5</v>
      </c>
      <c r="F59" s="58">
        <f>F60</f>
        <v>700</v>
      </c>
      <c r="G59" s="93">
        <f t="shared" si="2"/>
        <v>0.5207171018373875</v>
      </c>
      <c r="H59" s="93">
        <f t="shared" si="3"/>
        <v>0.6175562417291575</v>
      </c>
    </row>
    <row r="60" spans="1:9" s="16" customFormat="1" ht="25.5">
      <c r="A60" s="35"/>
      <c r="B60" s="66" t="s">
        <v>101</v>
      </c>
      <c r="C60" s="78" t="s">
        <v>196</v>
      </c>
      <c r="D60" s="79">
        <v>1344.3</v>
      </c>
      <c r="E60" s="79">
        <v>1133.5</v>
      </c>
      <c r="F60" s="79">
        <v>700</v>
      </c>
      <c r="G60" s="93">
        <f t="shared" si="2"/>
        <v>0.5207171018373875</v>
      </c>
      <c r="H60" s="93">
        <f t="shared" si="3"/>
        <v>0.6175562417291575</v>
      </c>
      <c r="I60" s="43"/>
    </row>
    <row r="61" spans="1:8" ht="15.75">
      <c r="A61" s="32"/>
      <c r="B61" s="71" t="s">
        <v>68</v>
      </c>
      <c r="C61" s="95"/>
      <c r="D61" s="96">
        <f>D31+D37+D39+D42+D45++D51+D54+D57+D59</f>
        <v>4149.700000000001</v>
      </c>
      <c r="E61" s="96">
        <f>E31+E37+E39+E42+E45++E51+E54+E57+E59</f>
        <v>2255.2</v>
      </c>
      <c r="F61" s="96">
        <f>F31+F37+F39+F42+F45++F51+F54+F57+F59</f>
        <v>1655.9</v>
      </c>
      <c r="G61" s="93">
        <f t="shared" si="2"/>
        <v>0.3990408945224956</v>
      </c>
      <c r="H61" s="93">
        <f t="shared" si="3"/>
        <v>0.7342586023412558</v>
      </c>
    </row>
    <row r="62" spans="1:8" ht="15.75" customHeight="1">
      <c r="A62" s="53"/>
      <c r="B62" s="57" t="s">
        <v>83</v>
      </c>
      <c r="C62" s="62"/>
      <c r="D62" s="103">
        <f>D59</f>
        <v>1344.3</v>
      </c>
      <c r="E62" s="103">
        <f>E59</f>
        <v>1133.5</v>
      </c>
      <c r="F62" s="103">
        <f>F59</f>
        <v>700</v>
      </c>
      <c r="G62" s="93">
        <f t="shared" si="2"/>
        <v>0.5207171018373875</v>
      </c>
      <c r="H62" s="93">
        <f t="shared" si="3"/>
        <v>0.6175562417291575</v>
      </c>
    </row>
    <row r="63" ht="12.75">
      <c r="A63" s="31"/>
    </row>
    <row r="64" spans="1:6" ht="15">
      <c r="A64" s="31"/>
      <c r="B64" s="3" t="s">
        <v>93</v>
      </c>
      <c r="C64" s="6"/>
      <c r="F64" s="1">
        <v>1000.8</v>
      </c>
    </row>
    <row r="65" spans="1:3" ht="15">
      <c r="A65" s="31"/>
      <c r="B65" s="3"/>
      <c r="C65" s="6"/>
    </row>
    <row r="66" spans="1:3" ht="15">
      <c r="A66" s="31"/>
      <c r="B66" s="3" t="s">
        <v>84</v>
      </c>
      <c r="C66" s="6"/>
    </row>
    <row r="67" spans="1:3" ht="15">
      <c r="A67" s="31"/>
      <c r="B67" s="3" t="s">
        <v>85</v>
      </c>
      <c r="C67" s="6"/>
    </row>
    <row r="68" spans="1:3" ht="15">
      <c r="A68" s="31"/>
      <c r="B68" s="3"/>
      <c r="C68" s="6"/>
    </row>
    <row r="69" spans="1:3" ht="15">
      <c r="A69" s="31"/>
      <c r="B69" s="3" t="s">
        <v>86</v>
      </c>
      <c r="C69" s="6"/>
    </row>
    <row r="70" spans="1:3" ht="15">
      <c r="A70" s="31"/>
      <c r="B70" s="3" t="s">
        <v>87</v>
      </c>
      <c r="C70" s="6"/>
    </row>
    <row r="71" spans="1:3" ht="15">
      <c r="A71" s="31"/>
      <c r="B71" s="3"/>
      <c r="C71" s="6"/>
    </row>
    <row r="72" spans="1:3" ht="15">
      <c r="A72" s="31"/>
      <c r="B72" s="3" t="s">
        <v>88</v>
      </c>
      <c r="C72" s="6"/>
    </row>
    <row r="73" spans="1:3" ht="15">
      <c r="A73" s="31"/>
      <c r="B73" s="3" t="s">
        <v>89</v>
      </c>
      <c r="C73" s="6"/>
    </row>
    <row r="74" spans="1:3" ht="15">
      <c r="A74" s="31"/>
      <c r="B74" s="3"/>
      <c r="C74" s="6"/>
    </row>
    <row r="75" spans="1:3" ht="15">
      <c r="A75" s="31"/>
      <c r="B75" s="3" t="s">
        <v>90</v>
      </c>
      <c r="C75" s="6"/>
    </row>
    <row r="76" spans="1:3" ht="15">
      <c r="A76" s="31"/>
      <c r="B76" s="3" t="s">
        <v>91</v>
      </c>
      <c r="C76" s="6"/>
    </row>
    <row r="77" spans="1:3" ht="15">
      <c r="A77" s="31"/>
      <c r="B77" s="3"/>
      <c r="C77" s="6"/>
    </row>
    <row r="78" spans="1:3" ht="15">
      <c r="A78" s="31"/>
      <c r="B78" s="3"/>
      <c r="C78" s="6"/>
    </row>
    <row r="79" spans="1:8" ht="15">
      <c r="A79" s="31"/>
      <c r="B79" s="3" t="s">
        <v>92</v>
      </c>
      <c r="C79" s="6"/>
      <c r="F79" s="74">
        <f>F64+F26-F61</f>
        <v>750.9999999999995</v>
      </c>
      <c r="H79" s="74"/>
    </row>
    <row r="80" ht="12.75">
      <c r="A80" s="31"/>
    </row>
    <row r="81" ht="12.75">
      <c r="A81" s="31"/>
    </row>
    <row r="82" spans="1:3" ht="15">
      <c r="A82" s="31"/>
      <c r="B82" s="3" t="s">
        <v>94</v>
      </c>
      <c r="C82" s="6"/>
    </row>
    <row r="83" spans="1:3" ht="15">
      <c r="A83" s="31"/>
      <c r="B83" s="3" t="s">
        <v>95</v>
      </c>
      <c r="C83" s="6"/>
    </row>
    <row r="84" spans="1:3" ht="15">
      <c r="A84" s="31"/>
      <c r="B84" s="3" t="s">
        <v>96</v>
      </c>
      <c r="C8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73" hidden="1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212" t="s">
        <v>416</v>
      </c>
      <c r="B1" s="212"/>
      <c r="C1" s="212"/>
      <c r="D1" s="212"/>
      <c r="E1" s="212"/>
      <c r="F1" s="212"/>
      <c r="G1" s="212"/>
      <c r="H1" s="212"/>
      <c r="I1" s="45"/>
    </row>
    <row r="2" spans="1:8" ht="12.75" customHeight="1">
      <c r="A2" s="104"/>
      <c r="B2" s="217" t="s">
        <v>2</v>
      </c>
      <c r="C2" s="86"/>
      <c r="D2" s="213" t="s">
        <v>3</v>
      </c>
      <c r="E2" s="208" t="s">
        <v>315</v>
      </c>
      <c r="F2" s="213" t="s">
        <v>4</v>
      </c>
      <c r="G2" s="213" t="s">
        <v>5</v>
      </c>
      <c r="H2" s="208" t="s">
        <v>316</v>
      </c>
    </row>
    <row r="3" spans="1:8" ht="21.75" customHeight="1">
      <c r="A3" s="87"/>
      <c r="B3" s="217"/>
      <c r="C3" s="86"/>
      <c r="D3" s="213"/>
      <c r="E3" s="209"/>
      <c r="F3" s="213"/>
      <c r="G3" s="213"/>
      <c r="H3" s="209"/>
    </row>
    <row r="4" spans="1:8" ht="15">
      <c r="A4" s="87"/>
      <c r="B4" s="54" t="s">
        <v>82</v>
      </c>
      <c r="C4" s="75"/>
      <c r="D4" s="56">
        <f>D5+D6+D7+D8+D9+D10+D11+D12+D13+D14+D15+D16+D17+D18+D19+D20</f>
        <v>2385.7</v>
      </c>
      <c r="E4" s="56">
        <f>E5+E6+E7+E8+E9+E10+E11+E12+E13+E14+E15+E16+E17+E18+E19+E20</f>
        <v>382</v>
      </c>
      <c r="F4" s="56">
        <f>F5+F6+F7+F8+F9+F10+F11+F12+F13+F14+F15+F16+F17+F18+F19+F20</f>
        <v>896.2</v>
      </c>
      <c r="G4" s="88">
        <f aca="true" t="shared" si="0" ref="G4:G28">F4/D4</f>
        <v>0.3756549440415811</v>
      </c>
      <c r="H4" s="88">
        <f>F4/E4</f>
        <v>2.3460732984293196</v>
      </c>
    </row>
    <row r="5" spans="1:8" ht="15">
      <c r="A5" s="87"/>
      <c r="B5" s="57" t="s">
        <v>6</v>
      </c>
      <c r="C5" s="62"/>
      <c r="D5" s="58">
        <v>102</v>
      </c>
      <c r="E5" s="58">
        <v>20</v>
      </c>
      <c r="F5" s="58">
        <v>18.1</v>
      </c>
      <c r="G5" s="88">
        <f t="shared" si="0"/>
        <v>0.17745098039215687</v>
      </c>
      <c r="H5" s="88">
        <f aca="true" t="shared" si="1" ref="H5:H28">F5/E5</f>
        <v>0.905</v>
      </c>
    </row>
    <row r="6" spans="1:8" ht="15" hidden="1">
      <c r="A6" s="87"/>
      <c r="B6" s="57" t="s">
        <v>262</v>
      </c>
      <c r="C6" s="62"/>
      <c r="D6" s="58">
        <v>0</v>
      </c>
      <c r="E6" s="58">
        <v>0</v>
      </c>
      <c r="F6" s="58">
        <v>0</v>
      </c>
      <c r="G6" s="88" t="e">
        <f t="shared" si="0"/>
        <v>#DIV/0!</v>
      </c>
      <c r="H6" s="88" t="e">
        <f t="shared" si="1"/>
        <v>#DIV/0!</v>
      </c>
    </row>
    <row r="7" spans="1:8" ht="15">
      <c r="A7" s="87"/>
      <c r="B7" s="57" t="s">
        <v>8</v>
      </c>
      <c r="C7" s="62"/>
      <c r="D7" s="58">
        <v>450</v>
      </c>
      <c r="E7" s="58">
        <v>150</v>
      </c>
      <c r="F7" s="58">
        <v>575.5</v>
      </c>
      <c r="G7" s="88">
        <f t="shared" si="0"/>
        <v>1.278888888888889</v>
      </c>
      <c r="H7" s="88">
        <f t="shared" si="1"/>
        <v>3.8366666666666664</v>
      </c>
    </row>
    <row r="8" spans="1:8" ht="15">
      <c r="A8" s="87"/>
      <c r="B8" s="57" t="s">
        <v>9</v>
      </c>
      <c r="C8" s="62"/>
      <c r="D8" s="58">
        <v>70</v>
      </c>
      <c r="E8" s="58">
        <v>10</v>
      </c>
      <c r="F8" s="58">
        <v>1.6</v>
      </c>
      <c r="G8" s="88">
        <f t="shared" si="0"/>
        <v>0.022857142857142857</v>
      </c>
      <c r="H8" s="88">
        <f t="shared" si="1"/>
        <v>0.16</v>
      </c>
    </row>
    <row r="9" spans="1:8" ht="15">
      <c r="A9" s="87"/>
      <c r="B9" s="57" t="s">
        <v>10</v>
      </c>
      <c r="C9" s="62"/>
      <c r="D9" s="58">
        <v>1750</v>
      </c>
      <c r="E9" s="58">
        <v>200</v>
      </c>
      <c r="F9" s="58">
        <v>290.1</v>
      </c>
      <c r="G9" s="88">
        <f t="shared" si="0"/>
        <v>0.1657714285714286</v>
      </c>
      <c r="H9" s="88">
        <f t="shared" si="1"/>
        <v>1.4505000000000001</v>
      </c>
    </row>
    <row r="10" spans="1:8" ht="15">
      <c r="A10" s="87"/>
      <c r="B10" s="57" t="s">
        <v>107</v>
      </c>
      <c r="C10" s="62"/>
      <c r="D10" s="58">
        <v>13.7</v>
      </c>
      <c r="E10" s="58">
        <v>2</v>
      </c>
      <c r="F10" s="58">
        <v>5.5</v>
      </c>
      <c r="G10" s="88">
        <f t="shared" si="0"/>
        <v>0.40145985401459855</v>
      </c>
      <c r="H10" s="88">
        <f t="shared" si="1"/>
        <v>2.75</v>
      </c>
    </row>
    <row r="11" spans="1:8" ht="15">
      <c r="A11" s="87"/>
      <c r="B11" s="57" t="s">
        <v>11</v>
      </c>
      <c r="C11" s="62"/>
      <c r="D11" s="58">
        <v>0</v>
      </c>
      <c r="E11" s="58">
        <v>0</v>
      </c>
      <c r="F11" s="58">
        <v>0</v>
      </c>
      <c r="G11" s="88">
        <v>0</v>
      </c>
      <c r="H11" s="88">
        <v>0</v>
      </c>
    </row>
    <row r="12" spans="1:8" ht="15">
      <c r="A12" s="87"/>
      <c r="B12" s="57" t="s">
        <v>12</v>
      </c>
      <c r="C12" s="62"/>
      <c r="D12" s="58">
        <v>0</v>
      </c>
      <c r="E12" s="58">
        <v>0</v>
      </c>
      <c r="F12" s="58">
        <v>0</v>
      </c>
      <c r="G12" s="88">
        <v>0</v>
      </c>
      <c r="H12" s="88">
        <v>0</v>
      </c>
    </row>
    <row r="13" spans="1:8" ht="15">
      <c r="A13" s="87"/>
      <c r="B13" s="57" t="s">
        <v>13</v>
      </c>
      <c r="C13" s="62"/>
      <c r="D13" s="58">
        <v>0</v>
      </c>
      <c r="E13" s="58">
        <v>0</v>
      </c>
      <c r="F13" s="58">
        <v>3</v>
      </c>
      <c r="G13" s="88">
        <v>0</v>
      </c>
      <c r="H13" s="88">
        <v>0</v>
      </c>
    </row>
    <row r="14" spans="1:8" ht="15">
      <c r="A14" s="87"/>
      <c r="B14" s="57" t="s">
        <v>15</v>
      </c>
      <c r="C14" s="62"/>
      <c r="D14" s="58">
        <v>0</v>
      </c>
      <c r="E14" s="58">
        <v>0</v>
      </c>
      <c r="F14" s="58">
        <v>0</v>
      </c>
      <c r="G14" s="88">
        <v>0</v>
      </c>
      <c r="H14" s="88">
        <v>0</v>
      </c>
    </row>
    <row r="15" spans="1:8" ht="15">
      <c r="A15" s="87"/>
      <c r="B15" s="57" t="s">
        <v>16</v>
      </c>
      <c r="C15" s="62"/>
      <c r="D15" s="58">
        <v>0</v>
      </c>
      <c r="E15" s="58">
        <v>0</v>
      </c>
      <c r="F15" s="58">
        <v>0</v>
      </c>
      <c r="G15" s="88">
        <v>0</v>
      </c>
      <c r="H15" s="88">
        <v>0</v>
      </c>
    </row>
    <row r="16" spans="1:8" ht="25.5">
      <c r="A16" s="87"/>
      <c r="B16" s="57" t="s">
        <v>17</v>
      </c>
      <c r="C16" s="62"/>
      <c r="D16" s="58">
        <v>0</v>
      </c>
      <c r="E16" s="58">
        <v>0</v>
      </c>
      <c r="F16" s="58">
        <v>0</v>
      </c>
      <c r="G16" s="88">
        <v>0</v>
      </c>
      <c r="H16" s="88">
        <v>0</v>
      </c>
    </row>
    <row r="17" spans="1:8" ht="15">
      <c r="A17" s="87"/>
      <c r="B17" s="57" t="s">
        <v>117</v>
      </c>
      <c r="C17" s="62"/>
      <c r="D17" s="58">
        <v>0</v>
      </c>
      <c r="E17" s="58">
        <v>0</v>
      </c>
      <c r="F17" s="58">
        <v>2.4</v>
      </c>
      <c r="G17" s="88">
        <v>0</v>
      </c>
      <c r="H17" s="88">
        <v>0</v>
      </c>
    </row>
    <row r="18" spans="1:8" ht="15">
      <c r="A18" s="87"/>
      <c r="B18" s="57" t="s">
        <v>314</v>
      </c>
      <c r="C18" s="62"/>
      <c r="D18" s="58">
        <v>0</v>
      </c>
      <c r="E18" s="58">
        <v>0</v>
      </c>
      <c r="F18" s="58">
        <v>0</v>
      </c>
      <c r="G18" s="88">
        <v>0</v>
      </c>
      <c r="H18" s="88">
        <v>0</v>
      </c>
    </row>
    <row r="19" spans="1:8" ht="15">
      <c r="A19" s="87"/>
      <c r="B19" s="57" t="s">
        <v>120</v>
      </c>
      <c r="C19" s="62"/>
      <c r="D19" s="58">
        <v>0</v>
      </c>
      <c r="E19" s="58">
        <v>0</v>
      </c>
      <c r="F19" s="58">
        <v>0</v>
      </c>
      <c r="G19" s="88">
        <v>0</v>
      </c>
      <c r="H19" s="88">
        <v>0</v>
      </c>
    </row>
    <row r="20" spans="1:8" ht="15">
      <c r="A20" s="87"/>
      <c r="B20" s="57" t="s">
        <v>22</v>
      </c>
      <c r="C20" s="62"/>
      <c r="D20" s="58">
        <v>0</v>
      </c>
      <c r="E20" s="58">
        <v>0</v>
      </c>
      <c r="F20" s="58">
        <v>0</v>
      </c>
      <c r="G20" s="88">
        <v>0</v>
      </c>
      <c r="H20" s="88">
        <v>0</v>
      </c>
    </row>
    <row r="21" spans="1:8" ht="15">
      <c r="A21" s="87"/>
      <c r="B21" s="59" t="s">
        <v>23</v>
      </c>
      <c r="C21" s="63"/>
      <c r="D21" s="58">
        <f>D22+D23+D24+D25+D26</f>
        <v>998.1</v>
      </c>
      <c r="E21" s="58">
        <f>E22+E23+E24+E25+E26</f>
        <v>248.5</v>
      </c>
      <c r="F21" s="58">
        <f>F22+F23+F24+F25+F26</f>
        <v>47.5</v>
      </c>
      <c r="G21" s="88">
        <f t="shared" si="0"/>
        <v>0.0475904218014227</v>
      </c>
      <c r="H21" s="88">
        <f t="shared" si="1"/>
        <v>0.19114688128772636</v>
      </c>
    </row>
    <row r="22" spans="1:8" ht="15">
      <c r="A22" s="87"/>
      <c r="B22" s="57" t="s">
        <v>24</v>
      </c>
      <c r="C22" s="62"/>
      <c r="D22" s="58">
        <v>100.5</v>
      </c>
      <c r="E22" s="58">
        <v>25.1</v>
      </c>
      <c r="F22" s="58">
        <v>24</v>
      </c>
      <c r="G22" s="88">
        <f t="shared" si="0"/>
        <v>0.23880597014925373</v>
      </c>
      <c r="H22" s="88">
        <f t="shared" si="1"/>
        <v>0.9561752988047808</v>
      </c>
    </row>
    <row r="23" spans="1:8" ht="15">
      <c r="A23" s="87"/>
      <c r="B23" s="57" t="s">
        <v>102</v>
      </c>
      <c r="C23" s="62"/>
      <c r="D23" s="58">
        <v>160</v>
      </c>
      <c r="E23" s="58">
        <v>39</v>
      </c>
      <c r="F23" s="58">
        <v>23.5</v>
      </c>
      <c r="G23" s="88">
        <f t="shared" si="0"/>
        <v>0.146875</v>
      </c>
      <c r="H23" s="88">
        <f t="shared" si="1"/>
        <v>0.6025641025641025</v>
      </c>
    </row>
    <row r="24" spans="1:8" ht="15">
      <c r="A24" s="87"/>
      <c r="B24" s="57" t="s">
        <v>67</v>
      </c>
      <c r="C24" s="62"/>
      <c r="D24" s="58">
        <v>737.6</v>
      </c>
      <c r="E24" s="58">
        <v>184.4</v>
      </c>
      <c r="F24" s="58">
        <v>0</v>
      </c>
      <c r="G24" s="88">
        <f t="shared" si="0"/>
        <v>0</v>
      </c>
      <c r="H24" s="88">
        <f t="shared" si="1"/>
        <v>0</v>
      </c>
    </row>
    <row r="25" spans="1:8" ht="25.5">
      <c r="A25" s="87"/>
      <c r="B25" s="57" t="s">
        <v>27</v>
      </c>
      <c r="C25" s="62"/>
      <c r="D25" s="58">
        <v>0</v>
      </c>
      <c r="E25" s="58">
        <v>0</v>
      </c>
      <c r="F25" s="58">
        <v>0</v>
      </c>
      <c r="G25" s="88">
        <v>0</v>
      </c>
      <c r="H25" s="88">
        <v>0</v>
      </c>
    </row>
    <row r="26" spans="1:8" ht="23.25" customHeight="1" thickBot="1">
      <c r="A26" s="87"/>
      <c r="B26" s="99" t="s">
        <v>155</v>
      </c>
      <c r="C26" s="100"/>
      <c r="D26" s="58">
        <v>0</v>
      </c>
      <c r="E26" s="58">
        <v>0</v>
      </c>
      <c r="F26" s="58">
        <v>0</v>
      </c>
      <c r="G26" s="88">
        <v>0</v>
      </c>
      <c r="H26" s="88">
        <v>0</v>
      </c>
    </row>
    <row r="27" spans="1:8" ht="18.75">
      <c r="A27" s="87"/>
      <c r="B27" s="101" t="s">
        <v>28</v>
      </c>
      <c r="C27" s="102"/>
      <c r="D27" s="56">
        <f>D4+D21</f>
        <v>3383.7999999999997</v>
      </c>
      <c r="E27" s="56">
        <f>E4+E21</f>
        <v>630.5</v>
      </c>
      <c r="F27" s="56">
        <f>F4+F21</f>
        <v>943.7</v>
      </c>
      <c r="G27" s="88">
        <f t="shared" si="0"/>
        <v>0.27888764111354103</v>
      </c>
      <c r="H27" s="88">
        <f t="shared" si="1"/>
        <v>1.4967486122125297</v>
      </c>
    </row>
    <row r="28" spans="1:8" ht="15">
      <c r="A28" s="87"/>
      <c r="B28" s="57" t="s">
        <v>108</v>
      </c>
      <c r="C28" s="62"/>
      <c r="D28" s="58">
        <f>D4</f>
        <v>2385.7</v>
      </c>
      <c r="E28" s="58">
        <f>E4</f>
        <v>382</v>
      </c>
      <c r="F28" s="58">
        <f>F4</f>
        <v>896.2</v>
      </c>
      <c r="G28" s="88">
        <f t="shared" si="0"/>
        <v>0.3756549440415811</v>
      </c>
      <c r="H28" s="88">
        <f t="shared" si="1"/>
        <v>2.3460732984293196</v>
      </c>
    </row>
    <row r="29" spans="1:8" ht="12.75">
      <c r="A29" s="214"/>
      <c r="B29" s="215"/>
      <c r="C29" s="215"/>
      <c r="D29" s="215"/>
      <c r="E29" s="215"/>
      <c r="F29" s="215"/>
      <c r="G29" s="215"/>
      <c r="H29" s="216"/>
    </row>
    <row r="30" spans="1:8" ht="15" customHeight="1">
      <c r="A30" s="228" t="s">
        <v>159</v>
      </c>
      <c r="B30" s="217" t="s">
        <v>29</v>
      </c>
      <c r="C30" s="229" t="s">
        <v>192</v>
      </c>
      <c r="D30" s="213" t="s">
        <v>3</v>
      </c>
      <c r="E30" s="208" t="s">
        <v>315</v>
      </c>
      <c r="F30" s="208" t="s">
        <v>4</v>
      </c>
      <c r="G30" s="213" t="s">
        <v>5</v>
      </c>
      <c r="H30" s="208" t="s">
        <v>316</v>
      </c>
    </row>
    <row r="31" spans="1:8" ht="15" customHeight="1">
      <c r="A31" s="228"/>
      <c r="B31" s="217"/>
      <c r="C31" s="230"/>
      <c r="D31" s="213"/>
      <c r="E31" s="209"/>
      <c r="F31" s="209"/>
      <c r="G31" s="213"/>
      <c r="H31" s="209"/>
    </row>
    <row r="32" spans="1:8" ht="20.25" customHeight="1">
      <c r="A32" s="63" t="s">
        <v>69</v>
      </c>
      <c r="B32" s="59" t="s">
        <v>30</v>
      </c>
      <c r="C32" s="63"/>
      <c r="D32" s="77">
        <f>D33+D34+D35</f>
        <v>2318.2000000000003</v>
      </c>
      <c r="E32" s="77">
        <f>E33+E34+E35</f>
        <v>731.1999999999999</v>
      </c>
      <c r="F32" s="77">
        <f>F33+F34+F35</f>
        <v>680.6999999999999</v>
      </c>
      <c r="G32" s="93">
        <f>F32/D32</f>
        <v>0.2936329911137951</v>
      </c>
      <c r="H32" s="93">
        <f>F32/E32</f>
        <v>0.9309354485776805</v>
      </c>
    </row>
    <row r="33" spans="1:8" ht="66" customHeight="1">
      <c r="A33" s="62" t="s">
        <v>72</v>
      </c>
      <c r="B33" s="57" t="s">
        <v>163</v>
      </c>
      <c r="C33" s="62" t="s">
        <v>72</v>
      </c>
      <c r="D33" s="58">
        <v>2302.8</v>
      </c>
      <c r="E33" s="58">
        <v>725.4</v>
      </c>
      <c r="F33" s="58">
        <v>677.4</v>
      </c>
      <c r="G33" s="93">
        <f aca="true" t="shared" si="2" ref="G33:G60">F33/D33</f>
        <v>0.29416362688900466</v>
      </c>
      <c r="H33" s="93">
        <f aca="true" t="shared" si="3" ref="H33:H60">F33/E33</f>
        <v>0.9338296112489661</v>
      </c>
    </row>
    <row r="34" spans="1:8" ht="12.75">
      <c r="A34" s="62" t="s">
        <v>74</v>
      </c>
      <c r="B34" s="57" t="s">
        <v>35</v>
      </c>
      <c r="C34" s="62" t="s">
        <v>74</v>
      </c>
      <c r="D34" s="58">
        <v>10</v>
      </c>
      <c r="E34" s="58">
        <v>2.5</v>
      </c>
      <c r="F34" s="58">
        <v>0</v>
      </c>
      <c r="G34" s="93">
        <f t="shared" si="2"/>
        <v>0</v>
      </c>
      <c r="H34" s="93">
        <f t="shared" si="3"/>
        <v>0</v>
      </c>
    </row>
    <row r="35" spans="1:8" ht="17.25" customHeight="1">
      <c r="A35" s="62" t="s">
        <v>130</v>
      </c>
      <c r="B35" s="57" t="s">
        <v>127</v>
      </c>
      <c r="C35" s="62"/>
      <c r="D35" s="58">
        <f>D36</f>
        <v>5.4</v>
      </c>
      <c r="E35" s="58">
        <f>E36</f>
        <v>3.3</v>
      </c>
      <c r="F35" s="58">
        <f>F36</f>
        <v>3.3</v>
      </c>
      <c r="G35" s="93">
        <f t="shared" si="2"/>
        <v>0.611111111111111</v>
      </c>
      <c r="H35" s="93">
        <f t="shared" si="3"/>
        <v>1</v>
      </c>
    </row>
    <row r="36" spans="1:9" s="16" customFormat="1" ht="25.5">
      <c r="A36" s="78"/>
      <c r="B36" s="66" t="s">
        <v>116</v>
      </c>
      <c r="C36" s="78" t="s">
        <v>324</v>
      </c>
      <c r="D36" s="79">
        <v>5.4</v>
      </c>
      <c r="E36" s="79">
        <v>3.3</v>
      </c>
      <c r="F36" s="79">
        <v>3.3</v>
      </c>
      <c r="G36" s="93">
        <f t="shared" si="2"/>
        <v>0.611111111111111</v>
      </c>
      <c r="H36" s="93">
        <f t="shared" si="3"/>
        <v>1</v>
      </c>
      <c r="I36" s="43"/>
    </row>
    <row r="37" spans="1:8" ht="17.25" customHeight="1">
      <c r="A37" s="63" t="s">
        <v>111</v>
      </c>
      <c r="B37" s="59" t="s">
        <v>104</v>
      </c>
      <c r="C37" s="63"/>
      <c r="D37" s="77">
        <f>D38</f>
        <v>160</v>
      </c>
      <c r="E37" s="77">
        <f>E38</f>
        <v>136</v>
      </c>
      <c r="F37" s="77">
        <f>F38</f>
        <v>23.5</v>
      </c>
      <c r="G37" s="93">
        <f t="shared" si="2"/>
        <v>0.146875</v>
      </c>
      <c r="H37" s="93">
        <f t="shared" si="3"/>
        <v>0.17279411764705882</v>
      </c>
    </row>
    <row r="38" spans="1:8" ht="38.25">
      <c r="A38" s="62" t="s">
        <v>112</v>
      </c>
      <c r="B38" s="57" t="s">
        <v>168</v>
      </c>
      <c r="C38" s="62" t="s">
        <v>237</v>
      </c>
      <c r="D38" s="58">
        <v>160</v>
      </c>
      <c r="E38" s="58">
        <v>136</v>
      </c>
      <c r="F38" s="58">
        <v>23.5</v>
      </c>
      <c r="G38" s="93">
        <f t="shared" si="2"/>
        <v>0.146875</v>
      </c>
      <c r="H38" s="93">
        <f t="shared" si="3"/>
        <v>0.17279411764705882</v>
      </c>
    </row>
    <row r="39" spans="1:9" ht="25.5" hidden="1">
      <c r="A39" s="63" t="s">
        <v>75</v>
      </c>
      <c r="B39" s="59" t="s">
        <v>38</v>
      </c>
      <c r="C39" s="63"/>
      <c r="D39" s="77">
        <f>D40</f>
        <v>0</v>
      </c>
      <c r="E39" s="77">
        <f>E40</f>
        <v>0</v>
      </c>
      <c r="F39" s="77">
        <f>F40</f>
        <v>0</v>
      </c>
      <c r="G39" s="93" t="e">
        <f t="shared" si="2"/>
        <v>#DIV/0!</v>
      </c>
      <c r="H39" s="93" t="e">
        <f t="shared" si="3"/>
        <v>#DIV/0!</v>
      </c>
      <c r="I39" s="44"/>
    </row>
    <row r="40" spans="1:8" ht="12.75" hidden="1">
      <c r="A40" s="62" t="s">
        <v>113</v>
      </c>
      <c r="B40" s="57" t="s">
        <v>106</v>
      </c>
      <c r="C40" s="62"/>
      <c r="D40" s="58">
        <f>D41</f>
        <v>0</v>
      </c>
      <c r="E40" s="58">
        <f>E41</f>
        <v>0</v>
      </c>
      <c r="F40" s="58">
        <v>0</v>
      </c>
      <c r="G40" s="93" t="e">
        <f t="shared" si="2"/>
        <v>#DIV/0!</v>
      </c>
      <c r="H40" s="93" t="e">
        <f t="shared" si="3"/>
        <v>#DIV/0!</v>
      </c>
    </row>
    <row r="41" spans="1:9" s="16" customFormat="1" ht="54.75" customHeight="1" hidden="1">
      <c r="A41" s="78"/>
      <c r="B41" s="66" t="s">
        <v>239</v>
      </c>
      <c r="C41" s="78" t="s">
        <v>238</v>
      </c>
      <c r="D41" s="79">
        <v>0</v>
      </c>
      <c r="E41" s="79">
        <v>0</v>
      </c>
      <c r="F41" s="79">
        <v>0</v>
      </c>
      <c r="G41" s="93" t="e">
        <f t="shared" si="2"/>
        <v>#DIV/0!</v>
      </c>
      <c r="H41" s="93" t="e">
        <f t="shared" si="3"/>
        <v>#DIV/0!</v>
      </c>
      <c r="I41" s="43"/>
    </row>
    <row r="42" spans="1:9" s="16" customFormat="1" ht="21.75" customHeight="1" hidden="1">
      <c r="A42" s="63" t="s">
        <v>76</v>
      </c>
      <c r="B42" s="59" t="s">
        <v>40</v>
      </c>
      <c r="C42" s="63"/>
      <c r="D42" s="77">
        <f aca="true" t="shared" si="4" ref="D42:F43">D43</f>
        <v>0</v>
      </c>
      <c r="E42" s="77">
        <f t="shared" si="4"/>
        <v>0</v>
      </c>
      <c r="F42" s="77">
        <f t="shared" si="4"/>
        <v>0</v>
      </c>
      <c r="G42" s="93" t="e">
        <f t="shared" si="2"/>
        <v>#DIV/0!</v>
      </c>
      <c r="H42" s="93" t="e">
        <f t="shared" si="3"/>
        <v>#DIV/0!</v>
      </c>
      <c r="I42" s="43"/>
    </row>
    <row r="43" spans="1:9" s="16" customFormat="1" ht="33" customHeight="1" hidden="1">
      <c r="A43" s="80" t="s">
        <v>77</v>
      </c>
      <c r="B43" s="70" t="s">
        <v>125</v>
      </c>
      <c r="C43" s="62"/>
      <c r="D43" s="58">
        <f t="shared" si="4"/>
        <v>0</v>
      </c>
      <c r="E43" s="58">
        <f t="shared" si="4"/>
        <v>0</v>
      </c>
      <c r="F43" s="58">
        <f t="shared" si="4"/>
        <v>0</v>
      </c>
      <c r="G43" s="93" t="e">
        <f t="shared" si="2"/>
        <v>#DIV/0!</v>
      </c>
      <c r="H43" s="93" t="e">
        <f t="shared" si="3"/>
        <v>#DIV/0!</v>
      </c>
      <c r="I43" s="43"/>
    </row>
    <row r="44" spans="1:9" s="16" customFormat="1" ht="32.25" customHeight="1" hidden="1">
      <c r="A44" s="78"/>
      <c r="B44" s="67" t="s">
        <v>125</v>
      </c>
      <c r="C44" s="78" t="s">
        <v>249</v>
      </c>
      <c r="D44" s="79">
        <f>0</f>
        <v>0</v>
      </c>
      <c r="E44" s="79">
        <f>0</f>
        <v>0</v>
      </c>
      <c r="F44" s="79">
        <f>0</f>
        <v>0</v>
      </c>
      <c r="G44" s="93" t="e">
        <f t="shared" si="2"/>
        <v>#DIV/0!</v>
      </c>
      <c r="H44" s="93" t="e">
        <f t="shared" si="3"/>
        <v>#DIV/0!</v>
      </c>
      <c r="I44" s="43"/>
    </row>
    <row r="45" spans="1:8" ht="25.5">
      <c r="A45" s="63" t="s">
        <v>78</v>
      </c>
      <c r="B45" s="59" t="s">
        <v>41</v>
      </c>
      <c r="C45" s="63"/>
      <c r="D45" s="77">
        <f>D46</f>
        <v>359.7</v>
      </c>
      <c r="E45" s="77">
        <f>E46</f>
        <v>129.70000000000002</v>
      </c>
      <c r="F45" s="77">
        <f>F46</f>
        <v>125</v>
      </c>
      <c r="G45" s="93">
        <f t="shared" si="2"/>
        <v>0.34751181540172366</v>
      </c>
      <c r="H45" s="93">
        <f t="shared" si="3"/>
        <v>0.9637625289128757</v>
      </c>
    </row>
    <row r="46" spans="1:8" ht="12.75">
      <c r="A46" s="62" t="s">
        <v>44</v>
      </c>
      <c r="B46" s="57" t="s">
        <v>45</v>
      </c>
      <c r="C46" s="62"/>
      <c r="D46" s="58">
        <f>D47+D48+D50+D49</f>
        <v>359.7</v>
      </c>
      <c r="E46" s="58">
        <f>E47+E48+E50+E49</f>
        <v>129.70000000000002</v>
      </c>
      <c r="F46" s="58">
        <f>F47+F48+F50+F49</f>
        <v>125</v>
      </c>
      <c r="G46" s="93">
        <f t="shared" si="2"/>
        <v>0.34751181540172366</v>
      </c>
      <c r="H46" s="93">
        <f t="shared" si="3"/>
        <v>0.9637625289128757</v>
      </c>
    </row>
    <row r="47" spans="1:9" s="16" customFormat="1" ht="25.5">
      <c r="A47" s="78"/>
      <c r="B47" s="66" t="s">
        <v>176</v>
      </c>
      <c r="C47" s="78" t="s">
        <v>325</v>
      </c>
      <c r="D47" s="79">
        <v>300</v>
      </c>
      <c r="E47" s="79">
        <v>102.9</v>
      </c>
      <c r="F47" s="79">
        <v>102.9</v>
      </c>
      <c r="G47" s="93">
        <f t="shared" si="2"/>
        <v>0.343</v>
      </c>
      <c r="H47" s="93">
        <f t="shared" si="3"/>
        <v>1</v>
      </c>
      <c r="I47" s="43"/>
    </row>
    <row r="48" spans="1:9" s="16" customFormat="1" ht="18" customHeight="1">
      <c r="A48" s="78"/>
      <c r="B48" s="66" t="s">
        <v>233</v>
      </c>
      <c r="C48" s="78" t="s">
        <v>326</v>
      </c>
      <c r="D48" s="79">
        <v>9.7</v>
      </c>
      <c r="E48" s="79">
        <v>2.2</v>
      </c>
      <c r="F48" s="79">
        <v>0</v>
      </c>
      <c r="G48" s="93">
        <f t="shared" si="2"/>
        <v>0</v>
      </c>
      <c r="H48" s="93">
        <f t="shared" si="3"/>
        <v>0</v>
      </c>
      <c r="I48" s="43"/>
    </row>
    <row r="49" spans="1:9" s="16" customFormat="1" ht="18" customHeight="1">
      <c r="A49" s="78"/>
      <c r="B49" s="66" t="s">
        <v>322</v>
      </c>
      <c r="C49" s="78" t="s">
        <v>327</v>
      </c>
      <c r="D49" s="79">
        <v>10</v>
      </c>
      <c r="E49" s="79">
        <v>2.5</v>
      </c>
      <c r="F49" s="79">
        <v>0</v>
      </c>
      <c r="G49" s="93">
        <f t="shared" si="2"/>
        <v>0</v>
      </c>
      <c r="H49" s="93">
        <f t="shared" si="3"/>
        <v>0</v>
      </c>
      <c r="I49" s="43"/>
    </row>
    <row r="50" spans="1:9" s="16" customFormat="1" ht="18" customHeight="1">
      <c r="A50" s="78"/>
      <c r="B50" s="66" t="s">
        <v>178</v>
      </c>
      <c r="C50" s="78" t="s">
        <v>328</v>
      </c>
      <c r="D50" s="79">
        <v>40</v>
      </c>
      <c r="E50" s="79">
        <v>22.1</v>
      </c>
      <c r="F50" s="79">
        <v>22.1</v>
      </c>
      <c r="G50" s="93">
        <f t="shared" si="2"/>
        <v>0.5525</v>
      </c>
      <c r="H50" s="93">
        <f t="shared" si="3"/>
        <v>1</v>
      </c>
      <c r="I50" s="43"/>
    </row>
    <row r="51" spans="1:8" ht="29.25" customHeight="1">
      <c r="A51" s="68" t="s">
        <v>128</v>
      </c>
      <c r="B51" s="69" t="s">
        <v>126</v>
      </c>
      <c r="C51" s="68"/>
      <c r="D51" s="64">
        <f>D53</f>
        <v>0.3</v>
      </c>
      <c r="E51" s="64">
        <f>E53</f>
        <v>0.3</v>
      </c>
      <c r="F51" s="64">
        <f>F53</f>
        <v>0.3</v>
      </c>
      <c r="G51" s="93">
        <f t="shared" si="2"/>
        <v>1</v>
      </c>
      <c r="H51" s="93">
        <f t="shared" si="3"/>
        <v>1</v>
      </c>
    </row>
    <row r="52" spans="1:8" ht="29.25" customHeight="1">
      <c r="A52" s="80" t="s">
        <v>122</v>
      </c>
      <c r="B52" s="70" t="s">
        <v>129</v>
      </c>
      <c r="C52" s="80"/>
      <c r="D52" s="58">
        <f>D53</f>
        <v>0.3</v>
      </c>
      <c r="E52" s="58">
        <f>E53</f>
        <v>0.3</v>
      </c>
      <c r="F52" s="58">
        <f>F53</f>
        <v>0.3</v>
      </c>
      <c r="G52" s="93">
        <f t="shared" si="2"/>
        <v>1</v>
      </c>
      <c r="H52" s="93">
        <f t="shared" si="3"/>
        <v>1</v>
      </c>
    </row>
    <row r="53" spans="1:9" s="16" customFormat="1" ht="31.5" customHeight="1">
      <c r="A53" s="78"/>
      <c r="B53" s="66" t="s">
        <v>240</v>
      </c>
      <c r="C53" s="78" t="s">
        <v>329</v>
      </c>
      <c r="D53" s="79">
        <v>0.3</v>
      </c>
      <c r="E53" s="79">
        <v>0.3</v>
      </c>
      <c r="F53" s="79">
        <v>0.3</v>
      </c>
      <c r="G53" s="93">
        <f t="shared" si="2"/>
        <v>1</v>
      </c>
      <c r="H53" s="93">
        <f t="shared" si="3"/>
        <v>1</v>
      </c>
      <c r="I53" s="43"/>
    </row>
    <row r="54" spans="1:8" ht="17.25" customHeight="1">
      <c r="A54" s="63" t="s">
        <v>60</v>
      </c>
      <c r="B54" s="59" t="s">
        <v>61</v>
      </c>
      <c r="C54" s="63"/>
      <c r="D54" s="77">
        <f>D55</f>
        <v>30</v>
      </c>
      <c r="E54" s="77">
        <f>E55</f>
        <v>7.5</v>
      </c>
      <c r="F54" s="77">
        <f>F55</f>
        <v>0</v>
      </c>
      <c r="G54" s="93">
        <f t="shared" si="2"/>
        <v>0</v>
      </c>
      <c r="H54" s="93">
        <f t="shared" si="3"/>
        <v>0</v>
      </c>
    </row>
    <row r="55" spans="1:8" ht="12.75">
      <c r="A55" s="62" t="s">
        <v>62</v>
      </c>
      <c r="B55" s="57" t="s">
        <v>181</v>
      </c>
      <c r="C55" s="62" t="s">
        <v>330</v>
      </c>
      <c r="D55" s="58">
        <v>30</v>
      </c>
      <c r="E55" s="58">
        <v>7.5</v>
      </c>
      <c r="F55" s="58">
        <f>F56</f>
        <v>0</v>
      </c>
      <c r="G55" s="93">
        <f t="shared" si="2"/>
        <v>0</v>
      </c>
      <c r="H55" s="93">
        <f t="shared" si="3"/>
        <v>0</v>
      </c>
    </row>
    <row r="56" spans="1:9" s="16" customFormat="1" ht="27" customHeight="1" hidden="1">
      <c r="A56" s="78"/>
      <c r="B56" s="66" t="s">
        <v>235</v>
      </c>
      <c r="C56" s="78" t="s">
        <v>236</v>
      </c>
      <c r="D56" s="79">
        <v>0</v>
      </c>
      <c r="E56" s="79">
        <v>0</v>
      </c>
      <c r="F56" s="79">
        <v>0</v>
      </c>
      <c r="G56" s="93" t="e">
        <f t="shared" si="2"/>
        <v>#DIV/0!</v>
      </c>
      <c r="H56" s="93" t="e">
        <f t="shared" si="3"/>
        <v>#DIV/0!</v>
      </c>
      <c r="I56" s="43"/>
    </row>
    <row r="57" spans="1:8" ht="23.25" customHeight="1">
      <c r="A57" s="63"/>
      <c r="B57" s="59" t="s">
        <v>100</v>
      </c>
      <c r="C57" s="63"/>
      <c r="D57" s="58">
        <f>D58</f>
        <v>1015.6</v>
      </c>
      <c r="E57" s="58">
        <f>E58</f>
        <v>1003.9</v>
      </c>
      <c r="F57" s="58">
        <f>F58</f>
        <v>900</v>
      </c>
      <c r="G57" s="93">
        <f t="shared" si="2"/>
        <v>0.8861756597085466</v>
      </c>
      <c r="H57" s="93">
        <f t="shared" si="3"/>
        <v>0.8965036358203008</v>
      </c>
    </row>
    <row r="58" spans="1:9" s="16" customFormat="1" ht="25.5">
      <c r="A58" s="78"/>
      <c r="B58" s="66" t="s">
        <v>101</v>
      </c>
      <c r="C58" s="78" t="s">
        <v>196</v>
      </c>
      <c r="D58" s="79">
        <v>1015.6</v>
      </c>
      <c r="E58" s="79">
        <v>1003.9</v>
      </c>
      <c r="F58" s="79">
        <v>900</v>
      </c>
      <c r="G58" s="93">
        <f t="shared" si="2"/>
        <v>0.8861756597085466</v>
      </c>
      <c r="H58" s="93">
        <f t="shared" si="3"/>
        <v>0.8965036358203008</v>
      </c>
      <c r="I58" s="43"/>
    </row>
    <row r="59" spans="1:8" ht="24.75" customHeight="1">
      <c r="A59" s="62"/>
      <c r="B59" s="71" t="s">
        <v>68</v>
      </c>
      <c r="C59" s="95"/>
      <c r="D59" s="96">
        <f>D32+D37+D39+D42+D45+D51+D54+D57</f>
        <v>3883.8</v>
      </c>
      <c r="E59" s="96">
        <f>E32+E37+E39+E42+E45+E51+E54+E57</f>
        <v>2008.6</v>
      </c>
      <c r="F59" s="96">
        <f>F32+F37+F39+F42+F45+F51+F54+F57</f>
        <v>1729.5</v>
      </c>
      <c r="G59" s="93">
        <f t="shared" si="2"/>
        <v>0.4453112930634945</v>
      </c>
      <c r="H59" s="93">
        <f t="shared" si="3"/>
        <v>0.8610474957681968</v>
      </c>
    </row>
    <row r="60" spans="1:8" ht="15">
      <c r="A60" s="105"/>
      <c r="B60" s="57" t="s">
        <v>83</v>
      </c>
      <c r="C60" s="62"/>
      <c r="D60" s="103">
        <f>D57</f>
        <v>1015.6</v>
      </c>
      <c r="E60" s="103">
        <f>E57</f>
        <v>1003.9</v>
      </c>
      <c r="F60" s="103">
        <f>F57</f>
        <v>900</v>
      </c>
      <c r="G60" s="93">
        <f t="shared" si="2"/>
        <v>0.8861756597085466</v>
      </c>
      <c r="H60" s="93">
        <f t="shared" si="3"/>
        <v>0.8965036358203008</v>
      </c>
    </row>
    <row r="61" ht="15">
      <c r="A61" s="6"/>
    </row>
    <row r="62" ht="12.75">
      <c r="A62" s="73"/>
    </row>
    <row r="63" spans="1:6" ht="15">
      <c r="A63" s="73"/>
      <c r="B63" s="3" t="s">
        <v>93</v>
      </c>
      <c r="C63" s="6"/>
      <c r="F63" s="1">
        <v>1502</v>
      </c>
    </row>
    <row r="64" spans="1:3" ht="15">
      <c r="A64" s="73"/>
      <c r="B64" s="3"/>
      <c r="C64" s="6"/>
    </row>
    <row r="65" spans="1:6" ht="15">
      <c r="A65" s="73"/>
      <c r="B65" s="3" t="s">
        <v>84</v>
      </c>
      <c r="C65" s="6"/>
      <c r="F65" s="74"/>
    </row>
    <row r="66" spans="1:3" ht="15">
      <c r="A66" s="73"/>
      <c r="B66" s="3" t="s">
        <v>85</v>
      </c>
      <c r="C66" s="6"/>
    </row>
    <row r="67" spans="2:3" ht="15">
      <c r="B67" s="3"/>
      <c r="C67" s="6"/>
    </row>
    <row r="68" spans="2:3" ht="15">
      <c r="B68" s="3" t="s">
        <v>86</v>
      </c>
      <c r="C68" s="6"/>
    </row>
    <row r="69" spans="2:3" ht="15">
      <c r="B69" s="3" t="s">
        <v>87</v>
      </c>
      <c r="C69" s="6"/>
    </row>
    <row r="70" spans="2:3" ht="15">
      <c r="B70" s="3"/>
      <c r="C70" s="6"/>
    </row>
    <row r="71" spans="2:3" ht="15">
      <c r="B71" s="3" t="s">
        <v>88</v>
      </c>
      <c r="C71" s="6"/>
    </row>
    <row r="72" spans="2:3" ht="15">
      <c r="B72" s="3" t="s">
        <v>89</v>
      </c>
      <c r="C72" s="6"/>
    </row>
    <row r="73" spans="2:3" ht="15">
      <c r="B73" s="3"/>
      <c r="C73" s="6"/>
    </row>
    <row r="74" spans="2:3" ht="15">
      <c r="B74" s="3" t="s">
        <v>90</v>
      </c>
      <c r="C74" s="6"/>
    </row>
    <row r="75" spans="2:3" ht="15">
      <c r="B75" s="3" t="s">
        <v>91</v>
      </c>
      <c r="C75" s="6"/>
    </row>
    <row r="76" spans="2:3" ht="15">
      <c r="B76" s="3"/>
      <c r="C76" s="6"/>
    </row>
    <row r="77" spans="2:3" ht="15">
      <c r="B77" s="3"/>
      <c r="C77" s="6"/>
    </row>
    <row r="78" spans="2:8" ht="15">
      <c r="B78" s="3" t="s">
        <v>92</v>
      </c>
      <c r="C78" s="6"/>
      <c r="F78" s="74">
        <f>F63+F27-F59</f>
        <v>716.1999999999998</v>
      </c>
      <c r="H78" s="74"/>
    </row>
    <row r="81" spans="2:3" ht="15">
      <c r="B81" s="3" t="s">
        <v>94</v>
      </c>
      <c r="C81" s="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23">
      <selection activeCell="C23" sqref="C1:C16384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1.00390625" style="73" hidden="1" customWidth="1"/>
    <col min="4" max="5" width="11.8515625" style="1" customWidth="1"/>
    <col min="6" max="7" width="11.57421875" style="1" customWidth="1"/>
    <col min="8" max="8" width="12.140625" style="1" customWidth="1"/>
    <col min="9" max="16384" width="9.140625" style="1" customWidth="1"/>
  </cols>
  <sheetData>
    <row r="1" spans="1:8" s="5" customFormat="1" ht="58.5" customHeight="1">
      <c r="A1" s="212" t="s">
        <v>417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104"/>
      <c r="B2" s="217" t="s">
        <v>2</v>
      </c>
      <c r="C2" s="86"/>
      <c r="D2" s="213" t="s">
        <v>3</v>
      </c>
      <c r="E2" s="208" t="s">
        <v>315</v>
      </c>
      <c r="F2" s="213" t="s">
        <v>4</v>
      </c>
      <c r="G2" s="231" t="s">
        <v>147</v>
      </c>
      <c r="H2" s="208" t="s">
        <v>316</v>
      </c>
    </row>
    <row r="3" spans="1:8" ht="24.75" customHeight="1">
      <c r="A3" s="87"/>
      <c r="B3" s="217"/>
      <c r="C3" s="86"/>
      <c r="D3" s="213"/>
      <c r="E3" s="209"/>
      <c r="F3" s="213"/>
      <c r="G3" s="232"/>
      <c r="H3" s="209"/>
    </row>
    <row r="4" spans="1:8" ht="30">
      <c r="A4" s="87"/>
      <c r="B4" s="54" t="s">
        <v>82</v>
      </c>
      <c r="C4" s="75"/>
      <c r="D4" s="56">
        <f>D5+D6+D7+D8+D9+D10+D11+D12+D13+D14+D15+D16+D17+D18+D19</f>
        <v>2148.5</v>
      </c>
      <c r="E4" s="56">
        <f>E5+E6+E7+E8+E9+E10+E11+E12+E13+E14+E15+E16+E17+E18+E19</f>
        <v>142</v>
      </c>
      <c r="F4" s="56">
        <f>F5+F6+F7+F8+F9+F10+F11+F12+F13+F14+F15+F16+F17+F18+F19</f>
        <v>377.6</v>
      </c>
      <c r="G4" s="106">
        <f>F4/D4</f>
        <v>0.17575052362113103</v>
      </c>
      <c r="H4" s="106">
        <f>F4/E4</f>
        <v>2.659154929577465</v>
      </c>
    </row>
    <row r="5" spans="1:8" ht="15">
      <c r="A5" s="87"/>
      <c r="B5" s="57" t="s">
        <v>6</v>
      </c>
      <c r="C5" s="62"/>
      <c r="D5" s="58">
        <v>260</v>
      </c>
      <c r="E5" s="58">
        <v>20</v>
      </c>
      <c r="F5" s="58">
        <v>51.1</v>
      </c>
      <c r="G5" s="106">
        <f aca="true" t="shared" si="0" ref="G5:G27">F5/D5</f>
        <v>0.19653846153846155</v>
      </c>
      <c r="H5" s="106">
        <f aca="true" t="shared" si="1" ref="H5:H27">F5/E5</f>
        <v>2.555</v>
      </c>
    </row>
    <row r="6" spans="1:8" ht="15" hidden="1">
      <c r="A6" s="87"/>
      <c r="B6" s="57" t="s">
        <v>262</v>
      </c>
      <c r="C6" s="62"/>
      <c r="D6" s="58">
        <v>0</v>
      </c>
      <c r="E6" s="58">
        <v>0</v>
      </c>
      <c r="F6" s="58">
        <v>0</v>
      </c>
      <c r="G6" s="106" t="e">
        <f t="shared" si="0"/>
        <v>#DIV/0!</v>
      </c>
      <c r="H6" s="106" t="e">
        <f t="shared" si="1"/>
        <v>#DIV/0!</v>
      </c>
    </row>
    <row r="7" spans="1:8" ht="15">
      <c r="A7" s="87"/>
      <c r="B7" s="57" t="s">
        <v>8</v>
      </c>
      <c r="C7" s="62"/>
      <c r="D7" s="58">
        <v>100</v>
      </c>
      <c r="E7" s="58">
        <v>10</v>
      </c>
      <c r="F7" s="58">
        <v>64.2</v>
      </c>
      <c r="G7" s="106">
        <f t="shared" si="0"/>
        <v>0.642</v>
      </c>
      <c r="H7" s="106">
        <f t="shared" si="1"/>
        <v>6.42</v>
      </c>
    </row>
    <row r="8" spans="1:8" ht="15">
      <c r="A8" s="87"/>
      <c r="B8" s="57" t="s">
        <v>9</v>
      </c>
      <c r="C8" s="62"/>
      <c r="D8" s="58">
        <v>100</v>
      </c>
      <c r="E8" s="58">
        <v>10</v>
      </c>
      <c r="F8" s="58">
        <v>4.9</v>
      </c>
      <c r="G8" s="106">
        <f t="shared" si="0"/>
        <v>0.049</v>
      </c>
      <c r="H8" s="106">
        <f t="shared" si="1"/>
        <v>0.49000000000000005</v>
      </c>
    </row>
    <row r="9" spans="1:8" ht="15">
      <c r="A9" s="87"/>
      <c r="B9" s="57" t="s">
        <v>10</v>
      </c>
      <c r="C9" s="62"/>
      <c r="D9" s="58">
        <v>1680</v>
      </c>
      <c r="E9" s="58">
        <v>100</v>
      </c>
      <c r="F9" s="58">
        <v>247.6</v>
      </c>
      <c r="G9" s="106">
        <f t="shared" si="0"/>
        <v>0.1473809523809524</v>
      </c>
      <c r="H9" s="106">
        <f t="shared" si="1"/>
        <v>2.476</v>
      </c>
    </row>
    <row r="10" spans="1:8" ht="15">
      <c r="A10" s="87"/>
      <c r="B10" s="57" t="s">
        <v>107</v>
      </c>
      <c r="C10" s="62"/>
      <c r="D10" s="58">
        <v>8.5</v>
      </c>
      <c r="E10" s="58">
        <v>2</v>
      </c>
      <c r="F10" s="58">
        <v>9.8</v>
      </c>
      <c r="G10" s="106">
        <f t="shared" si="0"/>
        <v>1.1529411764705884</v>
      </c>
      <c r="H10" s="106">
        <f t="shared" si="1"/>
        <v>4.9</v>
      </c>
    </row>
    <row r="11" spans="1:8" ht="25.5">
      <c r="A11" s="87"/>
      <c r="B11" s="57" t="s">
        <v>11</v>
      </c>
      <c r="C11" s="62"/>
      <c r="D11" s="58">
        <v>0</v>
      </c>
      <c r="E11" s="58">
        <v>0</v>
      </c>
      <c r="F11" s="58">
        <v>0</v>
      </c>
      <c r="G11" s="106">
        <v>0</v>
      </c>
      <c r="H11" s="106">
        <v>0</v>
      </c>
    </row>
    <row r="12" spans="1:8" ht="15">
      <c r="A12" s="87"/>
      <c r="B12" s="57" t="s">
        <v>12</v>
      </c>
      <c r="C12" s="62"/>
      <c r="D12" s="58">
        <v>0</v>
      </c>
      <c r="E12" s="58">
        <v>0</v>
      </c>
      <c r="F12" s="58">
        <v>0</v>
      </c>
      <c r="G12" s="106">
        <v>0</v>
      </c>
      <c r="H12" s="106">
        <v>0</v>
      </c>
    </row>
    <row r="13" spans="1:8" ht="15">
      <c r="A13" s="87"/>
      <c r="B13" s="57" t="s">
        <v>13</v>
      </c>
      <c r="C13" s="62"/>
      <c r="D13" s="58">
        <v>0</v>
      </c>
      <c r="E13" s="58">
        <v>0</v>
      </c>
      <c r="F13" s="58">
        <v>0</v>
      </c>
      <c r="G13" s="106">
        <v>0</v>
      </c>
      <c r="H13" s="106">
        <v>0</v>
      </c>
    </row>
    <row r="14" spans="1:8" ht="15">
      <c r="A14" s="87"/>
      <c r="B14" s="57" t="s">
        <v>15</v>
      </c>
      <c r="C14" s="62"/>
      <c r="D14" s="58">
        <v>0</v>
      </c>
      <c r="E14" s="58">
        <v>0</v>
      </c>
      <c r="F14" s="58">
        <v>0</v>
      </c>
      <c r="G14" s="106">
        <v>0</v>
      </c>
      <c r="H14" s="106">
        <v>0</v>
      </c>
    </row>
    <row r="15" spans="1:8" ht="23.25" customHeight="1">
      <c r="A15" s="87"/>
      <c r="B15" s="57" t="s">
        <v>16</v>
      </c>
      <c r="C15" s="62"/>
      <c r="D15" s="58">
        <v>0</v>
      </c>
      <c r="E15" s="58">
        <v>0</v>
      </c>
      <c r="F15" s="58">
        <v>0</v>
      </c>
      <c r="G15" s="106">
        <v>0</v>
      </c>
      <c r="H15" s="106">
        <v>0</v>
      </c>
    </row>
    <row r="16" spans="1:8" ht="25.5">
      <c r="A16" s="87"/>
      <c r="B16" s="57" t="s">
        <v>17</v>
      </c>
      <c r="C16" s="62"/>
      <c r="D16" s="58">
        <v>0</v>
      </c>
      <c r="E16" s="58">
        <v>0</v>
      </c>
      <c r="F16" s="58">
        <v>0</v>
      </c>
      <c r="G16" s="106">
        <v>0</v>
      </c>
      <c r="H16" s="106">
        <v>0</v>
      </c>
    </row>
    <row r="17" spans="1:8" ht="25.5">
      <c r="A17" s="87"/>
      <c r="B17" s="57" t="s">
        <v>306</v>
      </c>
      <c r="C17" s="62"/>
      <c r="D17" s="58">
        <v>0</v>
      </c>
      <c r="E17" s="58">
        <v>0</v>
      </c>
      <c r="F17" s="58">
        <v>0</v>
      </c>
      <c r="G17" s="106">
        <v>0</v>
      </c>
      <c r="H17" s="106">
        <v>0</v>
      </c>
    </row>
    <row r="18" spans="1:8" ht="15">
      <c r="A18" s="87"/>
      <c r="B18" s="57" t="s">
        <v>120</v>
      </c>
      <c r="C18" s="62"/>
      <c r="D18" s="58">
        <v>0</v>
      </c>
      <c r="E18" s="58">
        <v>0</v>
      </c>
      <c r="F18" s="58">
        <v>0</v>
      </c>
      <c r="G18" s="106">
        <v>0</v>
      </c>
      <c r="H18" s="106">
        <v>0</v>
      </c>
    </row>
    <row r="19" spans="1:8" ht="15">
      <c r="A19" s="87"/>
      <c r="B19" s="57" t="s">
        <v>22</v>
      </c>
      <c r="C19" s="62"/>
      <c r="D19" s="58">
        <v>0</v>
      </c>
      <c r="E19" s="58">
        <v>0</v>
      </c>
      <c r="F19" s="58">
        <v>0</v>
      </c>
      <c r="G19" s="106">
        <v>0</v>
      </c>
      <c r="H19" s="106">
        <v>0</v>
      </c>
    </row>
    <row r="20" spans="1:8" ht="25.5">
      <c r="A20" s="87"/>
      <c r="B20" s="59" t="s">
        <v>81</v>
      </c>
      <c r="C20" s="63"/>
      <c r="D20" s="58">
        <f>D21+D22+D23+D24+D25</f>
        <v>442</v>
      </c>
      <c r="E20" s="58">
        <f>E21+E22+E23+E24+E25</f>
        <v>109.5</v>
      </c>
      <c r="F20" s="58">
        <f>F21+F22+F23+F24+F25</f>
        <v>48</v>
      </c>
      <c r="G20" s="106">
        <f t="shared" si="0"/>
        <v>0.1085972850678733</v>
      </c>
      <c r="H20" s="106">
        <f t="shared" si="1"/>
        <v>0.4383561643835616</v>
      </c>
    </row>
    <row r="21" spans="1:8" ht="15">
      <c r="A21" s="87"/>
      <c r="B21" s="57" t="s">
        <v>24</v>
      </c>
      <c r="C21" s="62"/>
      <c r="D21" s="58">
        <v>282</v>
      </c>
      <c r="E21" s="58">
        <v>70.5</v>
      </c>
      <c r="F21" s="62" t="s">
        <v>427</v>
      </c>
      <c r="G21" s="106">
        <f t="shared" si="0"/>
        <v>0.07446808510638298</v>
      </c>
      <c r="H21" s="106">
        <f t="shared" si="1"/>
        <v>0.2978723404255319</v>
      </c>
    </row>
    <row r="22" spans="1:8" ht="15">
      <c r="A22" s="87"/>
      <c r="B22" s="57" t="s">
        <v>102</v>
      </c>
      <c r="C22" s="62"/>
      <c r="D22" s="58">
        <v>160</v>
      </c>
      <c r="E22" s="58">
        <v>39</v>
      </c>
      <c r="F22" s="58">
        <v>27</v>
      </c>
      <c r="G22" s="106">
        <f t="shared" si="0"/>
        <v>0.16875</v>
      </c>
      <c r="H22" s="106">
        <f t="shared" si="1"/>
        <v>0.6923076923076923</v>
      </c>
    </row>
    <row r="23" spans="1:8" ht="15">
      <c r="A23" s="87"/>
      <c r="B23" s="57" t="s">
        <v>67</v>
      </c>
      <c r="C23" s="62"/>
      <c r="D23" s="58">
        <v>0</v>
      </c>
      <c r="E23" s="58">
        <v>0</v>
      </c>
      <c r="F23" s="58">
        <v>0</v>
      </c>
      <c r="G23" s="106">
        <v>0</v>
      </c>
      <c r="H23" s="106">
        <v>0</v>
      </c>
    </row>
    <row r="24" spans="1:8" ht="38.25">
      <c r="A24" s="87"/>
      <c r="B24" s="57" t="s">
        <v>27</v>
      </c>
      <c r="C24" s="62"/>
      <c r="D24" s="58">
        <v>0</v>
      </c>
      <c r="E24" s="58">
        <v>0</v>
      </c>
      <c r="F24" s="58">
        <v>0</v>
      </c>
      <c r="G24" s="106">
        <v>0</v>
      </c>
      <c r="H24" s="106">
        <v>0</v>
      </c>
    </row>
    <row r="25" spans="1:8" ht="28.5" customHeight="1" thickBot="1">
      <c r="A25" s="87"/>
      <c r="B25" s="99" t="s">
        <v>155</v>
      </c>
      <c r="C25" s="100"/>
      <c r="D25" s="58">
        <v>0</v>
      </c>
      <c r="E25" s="58">
        <v>0</v>
      </c>
      <c r="F25" s="58">
        <v>0</v>
      </c>
      <c r="G25" s="106">
        <v>0</v>
      </c>
      <c r="H25" s="106">
        <v>0</v>
      </c>
    </row>
    <row r="26" spans="1:8" ht="26.25" customHeight="1">
      <c r="A26" s="87"/>
      <c r="B26" s="101" t="s">
        <v>28</v>
      </c>
      <c r="C26" s="102"/>
      <c r="D26" s="56">
        <f>D4+D20</f>
        <v>2590.5</v>
      </c>
      <c r="E26" s="56">
        <f>E4+E20</f>
        <v>251.5</v>
      </c>
      <c r="F26" s="56">
        <f>F4+F20</f>
        <v>425.6</v>
      </c>
      <c r="G26" s="106">
        <f t="shared" si="0"/>
        <v>0.1642926076047095</v>
      </c>
      <c r="H26" s="106">
        <f t="shared" si="1"/>
        <v>1.6922465208747517</v>
      </c>
    </row>
    <row r="27" spans="1:8" ht="40.5" customHeight="1">
      <c r="A27" s="87"/>
      <c r="B27" s="57" t="s">
        <v>108</v>
      </c>
      <c r="C27" s="62"/>
      <c r="D27" s="58">
        <f>D4</f>
        <v>2148.5</v>
      </c>
      <c r="E27" s="58">
        <f>E4</f>
        <v>142</v>
      </c>
      <c r="F27" s="58">
        <f>F4</f>
        <v>377.6</v>
      </c>
      <c r="G27" s="106">
        <f t="shared" si="0"/>
        <v>0.17575052362113103</v>
      </c>
      <c r="H27" s="106">
        <f t="shared" si="1"/>
        <v>2.659154929577465</v>
      </c>
    </row>
    <row r="28" spans="1:8" ht="12.75">
      <c r="A28" s="214"/>
      <c r="B28" s="233"/>
      <c r="C28" s="233"/>
      <c r="D28" s="233"/>
      <c r="E28" s="233"/>
      <c r="F28" s="233"/>
      <c r="G28" s="233"/>
      <c r="H28" s="234"/>
    </row>
    <row r="29" spans="1:8" ht="15" customHeight="1">
      <c r="A29" s="228" t="s">
        <v>159</v>
      </c>
      <c r="B29" s="217" t="s">
        <v>29</v>
      </c>
      <c r="C29" s="229" t="s">
        <v>192</v>
      </c>
      <c r="D29" s="213" t="s">
        <v>3</v>
      </c>
      <c r="E29" s="208" t="s">
        <v>315</v>
      </c>
      <c r="F29" s="208" t="s">
        <v>4</v>
      </c>
      <c r="G29" s="231" t="s">
        <v>147</v>
      </c>
      <c r="H29" s="208" t="s">
        <v>316</v>
      </c>
    </row>
    <row r="30" spans="1:8" ht="15" customHeight="1">
      <c r="A30" s="228"/>
      <c r="B30" s="217"/>
      <c r="C30" s="230"/>
      <c r="D30" s="213"/>
      <c r="E30" s="209"/>
      <c r="F30" s="209"/>
      <c r="G30" s="232"/>
      <c r="H30" s="209"/>
    </row>
    <row r="31" spans="1:8" ht="25.5">
      <c r="A31" s="63" t="s">
        <v>69</v>
      </c>
      <c r="B31" s="59" t="s">
        <v>30</v>
      </c>
      <c r="C31" s="63"/>
      <c r="D31" s="77">
        <f>D32+D33+D34</f>
        <v>1769.5</v>
      </c>
      <c r="E31" s="77">
        <f>E32+E33+E34</f>
        <v>489.1</v>
      </c>
      <c r="F31" s="77">
        <f>F32+F33+F34</f>
        <v>343.2</v>
      </c>
      <c r="G31" s="107">
        <f>F31/D31</f>
        <v>0.19395309409437694</v>
      </c>
      <c r="H31" s="107">
        <f>F31/E31</f>
        <v>0.7016969944796565</v>
      </c>
    </row>
    <row r="32" spans="1:8" ht="77.25" customHeight="1">
      <c r="A32" s="62" t="s">
        <v>72</v>
      </c>
      <c r="B32" s="57" t="s">
        <v>163</v>
      </c>
      <c r="C32" s="62" t="s">
        <v>72</v>
      </c>
      <c r="D32" s="58">
        <v>1755</v>
      </c>
      <c r="E32" s="58">
        <v>485.5</v>
      </c>
      <c r="F32" s="58">
        <v>342.2</v>
      </c>
      <c r="G32" s="107">
        <f aca="true" t="shared" si="2" ref="G32:G62">F32/D32</f>
        <v>0.194985754985755</v>
      </c>
      <c r="H32" s="107">
        <f aca="true" t="shared" si="3" ref="H32:H62">F32/E32</f>
        <v>0.7048403707518023</v>
      </c>
    </row>
    <row r="33" spans="1:8" ht="12.75">
      <c r="A33" s="62" t="s">
        <v>74</v>
      </c>
      <c r="B33" s="57" t="s">
        <v>35</v>
      </c>
      <c r="C33" s="62" t="s">
        <v>74</v>
      </c>
      <c r="D33" s="58">
        <v>10</v>
      </c>
      <c r="E33" s="58">
        <v>2.5</v>
      </c>
      <c r="F33" s="58">
        <v>0</v>
      </c>
      <c r="G33" s="107">
        <f t="shared" si="2"/>
        <v>0</v>
      </c>
      <c r="H33" s="107">
        <f t="shared" si="3"/>
        <v>0</v>
      </c>
    </row>
    <row r="34" spans="1:8" ht="25.5">
      <c r="A34" s="62" t="s">
        <v>130</v>
      </c>
      <c r="B34" s="57" t="s">
        <v>127</v>
      </c>
      <c r="C34" s="62"/>
      <c r="D34" s="58">
        <f>D35</f>
        <v>4.5</v>
      </c>
      <c r="E34" s="58">
        <f>E35</f>
        <v>1.1</v>
      </c>
      <c r="F34" s="58">
        <f>F35</f>
        <v>1</v>
      </c>
      <c r="G34" s="107">
        <f t="shared" si="2"/>
        <v>0.2222222222222222</v>
      </c>
      <c r="H34" s="107">
        <f t="shared" si="3"/>
        <v>0.9090909090909091</v>
      </c>
    </row>
    <row r="35" spans="1:8" s="16" customFormat="1" ht="25.5">
      <c r="A35" s="78"/>
      <c r="B35" s="66" t="s">
        <v>116</v>
      </c>
      <c r="C35" s="78" t="s">
        <v>210</v>
      </c>
      <c r="D35" s="79">
        <v>4.5</v>
      </c>
      <c r="E35" s="79">
        <v>1.1</v>
      </c>
      <c r="F35" s="79">
        <v>1</v>
      </c>
      <c r="G35" s="107">
        <f t="shared" si="2"/>
        <v>0.2222222222222222</v>
      </c>
      <c r="H35" s="107">
        <f t="shared" si="3"/>
        <v>0.9090909090909091</v>
      </c>
    </row>
    <row r="36" spans="1:8" ht="14.25" customHeight="1">
      <c r="A36" s="63" t="s">
        <v>111</v>
      </c>
      <c r="B36" s="59" t="s">
        <v>104</v>
      </c>
      <c r="C36" s="63"/>
      <c r="D36" s="77">
        <f>D37</f>
        <v>160</v>
      </c>
      <c r="E36" s="77">
        <f>E37</f>
        <v>136</v>
      </c>
      <c r="F36" s="77">
        <f>F37</f>
        <v>27</v>
      </c>
      <c r="G36" s="107">
        <f t="shared" si="2"/>
        <v>0.16875</v>
      </c>
      <c r="H36" s="107">
        <f t="shared" si="3"/>
        <v>0.19852941176470587</v>
      </c>
    </row>
    <row r="37" spans="1:8" ht="38.25">
      <c r="A37" s="62" t="s">
        <v>112</v>
      </c>
      <c r="B37" s="57" t="s">
        <v>168</v>
      </c>
      <c r="C37" s="62" t="s">
        <v>237</v>
      </c>
      <c r="D37" s="58">
        <v>160</v>
      </c>
      <c r="E37" s="58">
        <v>136</v>
      </c>
      <c r="F37" s="58">
        <v>27</v>
      </c>
      <c r="G37" s="107">
        <f t="shared" si="2"/>
        <v>0.16875</v>
      </c>
      <c r="H37" s="107">
        <f t="shared" si="3"/>
        <v>0.19852941176470587</v>
      </c>
    </row>
    <row r="38" spans="1:8" ht="25.5" hidden="1">
      <c r="A38" s="63" t="s">
        <v>75</v>
      </c>
      <c r="B38" s="59" t="s">
        <v>38</v>
      </c>
      <c r="C38" s="63"/>
      <c r="D38" s="77">
        <f aca="true" t="shared" si="4" ref="D38:F39">D39</f>
        <v>0</v>
      </c>
      <c r="E38" s="77">
        <f t="shared" si="4"/>
        <v>0</v>
      </c>
      <c r="F38" s="77">
        <f t="shared" si="4"/>
        <v>0</v>
      </c>
      <c r="G38" s="107" t="e">
        <f t="shared" si="2"/>
        <v>#DIV/0!</v>
      </c>
      <c r="H38" s="107" t="e">
        <f t="shared" si="3"/>
        <v>#DIV/0!</v>
      </c>
    </row>
    <row r="39" spans="1:8" ht="12.75" hidden="1">
      <c r="A39" s="62" t="s">
        <v>113</v>
      </c>
      <c r="B39" s="57" t="s">
        <v>106</v>
      </c>
      <c r="C39" s="62"/>
      <c r="D39" s="58">
        <f t="shared" si="4"/>
        <v>0</v>
      </c>
      <c r="E39" s="58">
        <f t="shared" si="4"/>
        <v>0</v>
      </c>
      <c r="F39" s="58">
        <f t="shared" si="4"/>
        <v>0</v>
      </c>
      <c r="G39" s="107" t="e">
        <f t="shared" si="2"/>
        <v>#DIV/0!</v>
      </c>
      <c r="H39" s="107" t="e">
        <f t="shared" si="3"/>
        <v>#DIV/0!</v>
      </c>
    </row>
    <row r="40" spans="1:8" s="16" customFormat="1" ht="54.75" customHeight="1" hidden="1">
      <c r="A40" s="78"/>
      <c r="B40" s="66" t="s">
        <v>198</v>
      </c>
      <c r="C40" s="78" t="s">
        <v>197</v>
      </c>
      <c r="D40" s="79">
        <v>0</v>
      </c>
      <c r="E40" s="79">
        <v>0</v>
      </c>
      <c r="F40" s="79">
        <v>0</v>
      </c>
      <c r="G40" s="107" t="e">
        <f t="shared" si="2"/>
        <v>#DIV/0!</v>
      </c>
      <c r="H40" s="107" t="e">
        <f t="shared" si="3"/>
        <v>#DIV/0!</v>
      </c>
    </row>
    <row r="41" spans="1:8" s="16" customFormat="1" ht="18.75" customHeight="1" hidden="1">
      <c r="A41" s="63" t="s">
        <v>76</v>
      </c>
      <c r="B41" s="59" t="s">
        <v>40</v>
      </c>
      <c r="C41" s="63"/>
      <c r="D41" s="77">
        <f>D42</f>
        <v>0</v>
      </c>
      <c r="E41" s="77">
        <f>E42</f>
        <v>0</v>
      </c>
      <c r="F41" s="77">
        <f>F42</f>
        <v>0</v>
      </c>
      <c r="G41" s="107" t="e">
        <f t="shared" si="2"/>
        <v>#DIV/0!</v>
      </c>
      <c r="H41" s="107" t="e">
        <f t="shared" si="3"/>
        <v>#DIV/0!</v>
      </c>
    </row>
    <row r="42" spans="1:8" s="16" customFormat="1" ht="27" customHeight="1" hidden="1">
      <c r="A42" s="80" t="s">
        <v>77</v>
      </c>
      <c r="B42" s="70" t="s">
        <v>125</v>
      </c>
      <c r="C42" s="62"/>
      <c r="D42" s="58">
        <v>0</v>
      </c>
      <c r="E42" s="58">
        <v>0</v>
      </c>
      <c r="F42" s="58">
        <v>0</v>
      </c>
      <c r="G42" s="107" t="e">
        <f t="shared" si="2"/>
        <v>#DIV/0!</v>
      </c>
      <c r="H42" s="107" t="e">
        <f t="shared" si="3"/>
        <v>#DIV/0!</v>
      </c>
    </row>
    <row r="43" spans="1:8" s="16" customFormat="1" ht="32.25" customHeight="1" hidden="1">
      <c r="A43" s="78"/>
      <c r="B43" s="67" t="s">
        <v>125</v>
      </c>
      <c r="C43" s="78" t="s">
        <v>249</v>
      </c>
      <c r="D43" s="79">
        <v>0</v>
      </c>
      <c r="E43" s="79">
        <v>0</v>
      </c>
      <c r="F43" s="79">
        <v>0</v>
      </c>
      <c r="G43" s="107" t="e">
        <f t="shared" si="2"/>
        <v>#DIV/0!</v>
      </c>
      <c r="H43" s="107" t="e">
        <f t="shared" si="3"/>
        <v>#DIV/0!</v>
      </c>
    </row>
    <row r="44" spans="1:8" ht="25.5">
      <c r="A44" s="63" t="s">
        <v>78</v>
      </c>
      <c r="B44" s="59" t="s">
        <v>41</v>
      </c>
      <c r="C44" s="63"/>
      <c r="D44" s="77">
        <f>D45</f>
        <v>138.3</v>
      </c>
      <c r="E44" s="77">
        <f>E45</f>
        <v>48.3</v>
      </c>
      <c r="F44" s="77">
        <f>F45</f>
        <v>48.3</v>
      </c>
      <c r="G44" s="107">
        <f t="shared" si="2"/>
        <v>0.34924078091106286</v>
      </c>
      <c r="H44" s="107">
        <f t="shared" si="3"/>
        <v>1</v>
      </c>
    </row>
    <row r="45" spans="1:8" ht="12.75">
      <c r="A45" s="62" t="s">
        <v>44</v>
      </c>
      <c r="B45" s="57" t="s">
        <v>45</v>
      </c>
      <c r="C45" s="62"/>
      <c r="D45" s="58">
        <f>D46+D47+D49+D48</f>
        <v>138.3</v>
      </c>
      <c r="E45" s="58">
        <f>E46+E47+E49+E48</f>
        <v>48.3</v>
      </c>
      <c r="F45" s="58">
        <f>F46+F47+F49+F48</f>
        <v>48.3</v>
      </c>
      <c r="G45" s="107">
        <f t="shared" si="2"/>
        <v>0.34924078091106286</v>
      </c>
      <c r="H45" s="107">
        <f t="shared" si="3"/>
        <v>1</v>
      </c>
    </row>
    <row r="46" spans="1:8" s="16" customFormat="1" ht="12.75">
      <c r="A46" s="78"/>
      <c r="B46" s="66" t="s">
        <v>176</v>
      </c>
      <c r="C46" s="62" t="s">
        <v>325</v>
      </c>
      <c r="D46" s="79">
        <v>121.9</v>
      </c>
      <c r="E46" s="79">
        <v>31.9</v>
      </c>
      <c r="F46" s="79">
        <v>31.9</v>
      </c>
      <c r="G46" s="107">
        <f t="shared" si="2"/>
        <v>0.26168990976210005</v>
      </c>
      <c r="H46" s="107">
        <f t="shared" si="3"/>
        <v>1</v>
      </c>
    </row>
    <row r="47" spans="1:8" s="16" customFormat="1" ht="20.25" customHeight="1" hidden="1">
      <c r="A47" s="78"/>
      <c r="B47" s="66" t="s">
        <v>233</v>
      </c>
      <c r="C47" s="78" t="s">
        <v>326</v>
      </c>
      <c r="D47" s="79">
        <v>0</v>
      </c>
      <c r="E47" s="79">
        <v>0</v>
      </c>
      <c r="F47" s="79">
        <v>0</v>
      </c>
      <c r="G47" s="107" t="e">
        <f t="shared" si="2"/>
        <v>#DIV/0!</v>
      </c>
      <c r="H47" s="107" t="e">
        <f t="shared" si="3"/>
        <v>#DIV/0!</v>
      </c>
    </row>
    <row r="48" spans="1:8" s="16" customFormat="1" ht="20.25" customHeight="1" hidden="1">
      <c r="A48" s="78"/>
      <c r="B48" s="66" t="s">
        <v>322</v>
      </c>
      <c r="C48" s="78" t="s">
        <v>327</v>
      </c>
      <c r="D48" s="79">
        <v>0</v>
      </c>
      <c r="E48" s="79">
        <v>0</v>
      </c>
      <c r="F48" s="79">
        <v>0</v>
      </c>
      <c r="G48" s="107" t="e">
        <f t="shared" si="2"/>
        <v>#DIV/0!</v>
      </c>
      <c r="H48" s="107" t="e">
        <f t="shared" si="3"/>
        <v>#DIV/0!</v>
      </c>
    </row>
    <row r="49" spans="1:8" s="16" customFormat="1" ht="28.5" customHeight="1">
      <c r="A49" s="78"/>
      <c r="B49" s="66" t="s">
        <v>178</v>
      </c>
      <c r="C49" s="78" t="s">
        <v>328</v>
      </c>
      <c r="D49" s="79">
        <v>16.4</v>
      </c>
      <c r="E49" s="79">
        <v>16.4</v>
      </c>
      <c r="F49" s="79">
        <v>16.4</v>
      </c>
      <c r="G49" s="107">
        <f t="shared" si="2"/>
        <v>1</v>
      </c>
      <c r="H49" s="107">
        <f t="shared" si="3"/>
        <v>1</v>
      </c>
    </row>
    <row r="50" spans="1:8" s="16" customFormat="1" ht="20.25" customHeight="1" hidden="1">
      <c r="A50" s="78"/>
      <c r="B50" s="66"/>
      <c r="C50" s="78"/>
      <c r="D50" s="79"/>
      <c r="E50" s="79"/>
      <c r="F50" s="79"/>
      <c r="G50" s="107" t="e">
        <f t="shared" si="2"/>
        <v>#DIV/0!</v>
      </c>
      <c r="H50" s="107" t="e">
        <f t="shared" si="3"/>
        <v>#DIV/0!</v>
      </c>
    </row>
    <row r="51" spans="1:8" ht="18.75" customHeight="1">
      <c r="A51" s="63" t="s">
        <v>128</v>
      </c>
      <c r="B51" s="59" t="s">
        <v>126</v>
      </c>
      <c r="C51" s="63"/>
      <c r="D51" s="77">
        <f>D53</f>
        <v>0.3</v>
      </c>
      <c r="E51" s="77">
        <f>E53</f>
        <v>0.3</v>
      </c>
      <c r="F51" s="77">
        <f>F53</f>
        <v>0.3</v>
      </c>
      <c r="G51" s="107">
        <f t="shared" si="2"/>
        <v>1</v>
      </c>
      <c r="H51" s="107">
        <f t="shared" si="3"/>
        <v>1</v>
      </c>
    </row>
    <row r="52" spans="1:8" ht="35.25" customHeight="1">
      <c r="A52" s="62" t="s">
        <v>122</v>
      </c>
      <c r="B52" s="57" t="s">
        <v>129</v>
      </c>
      <c r="C52" s="62"/>
      <c r="D52" s="58">
        <f>D53</f>
        <v>0.3</v>
      </c>
      <c r="E52" s="58">
        <f>E53</f>
        <v>0.3</v>
      </c>
      <c r="F52" s="58">
        <f>F53</f>
        <v>0.3</v>
      </c>
      <c r="G52" s="107">
        <f t="shared" si="2"/>
        <v>1</v>
      </c>
      <c r="H52" s="107">
        <f t="shared" si="3"/>
        <v>1</v>
      </c>
    </row>
    <row r="53" spans="1:8" s="16" customFormat="1" ht="31.5" customHeight="1">
      <c r="A53" s="65"/>
      <c r="B53" s="66" t="s">
        <v>240</v>
      </c>
      <c r="C53" s="78" t="s">
        <v>329</v>
      </c>
      <c r="D53" s="79">
        <v>0.3</v>
      </c>
      <c r="E53" s="79">
        <v>0.3</v>
      </c>
      <c r="F53" s="79">
        <v>0.3</v>
      </c>
      <c r="G53" s="107">
        <f t="shared" si="2"/>
        <v>1</v>
      </c>
      <c r="H53" s="107">
        <f t="shared" si="3"/>
        <v>1</v>
      </c>
    </row>
    <row r="54" spans="1:8" ht="12.75" hidden="1">
      <c r="A54" s="63" t="s">
        <v>46</v>
      </c>
      <c r="B54" s="59" t="s">
        <v>47</v>
      </c>
      <c r="C54" s="63"/>
      <c r="D54" s="77">
        <f aca="true" t="shared" si="5" ref="D54:F55">D55</f>
        <v>0</v>
      </c>
      <c r="E54" s="77">
        <f t="shared" si="5"/>
        <v>0</v>
      </c>
      <c r="F54" s="77">
        <f t="shared" si="5"/>
        <v>0</v>
      </c>
      <c r="G54" s="107" t="e">
        <f t="shared" si="2"/>
        <v>#DIV/0!</v>
      </c>
      <c r="H54" s="107" t="e">
        <f t="shared" si="3"/>
        <v>#DIV/0!</v>
      </c>
    </row>
    <row r="55" spans="1:8" ht="12.75" hidden="1">
      <c r="A55" s="62" t="s">
        <v>51</v>
      </c>
      <c r="B55" s="57" t="s">
        <v>52</v>
      </c>
      <c r="C55" s="62"/>
      <c r="D55" s="58">
        <f t="shared" si="5"/>
        <v>0</v>
      </c>
      <c r="E55" s="58">
        <f t="shared" si="5"/>
        <v>0</v>
      </c>
      <c r="F55" s="58">
        <f t="shared" si="5"/>
        <v>0</v>
      </c>
      <c r="G55" s="107" t="e">
        <f t="shared" si="2"/>
        <v>#DIV/0!</v>
      </c>
      <c r="H55" s="107" t="e">
        <f t="shared" si="3"/>
        <v>#DIV/0!</v>
      </c>
    </row>
    <row r="56" spans="1:8" s="16" customFormat="1" ht="27" customHeight="1" hidden="1">
      <c r="A56" s="78"/>
      <c r="B56" s="66" t="s">
        <v>235</v>
      </c>
      <c r="C56" s="78" t="s">
        <v>236</v>
      </c>
      <c r="D56" s="79">
        <v>0</v>
      </c>
      <c r="E56" s="79">
        <v>0</v>
      </c>
      <c r="F56" s="79">
        <v>0</v>
      </c>
      <c r="G56" s="107" t="e">
        <f t="shared" si="2"/>
        <v>#DIV/0!</v>
      </c>
      <c r="H56" s="107" t="e">
        <f t="shared" si="3"/>
        <v>#DIV/0!</v>
      </c>
    </row>
    <row r="57" spans="1:8" ht="15.75" customHeight="1">
      <c r="A57" s="63">
        <v>1000</v>
      </c>
      <c r="B57" s="59" t="s">
        <v>61</v>
      </c>
      <c r="C57" s="63"/>
      <c r="D57" s="77">
        <f>D58</f>
        <v>18</v>
      </c>
      <c r="E57" s="77">
        <f>E58</f>
        <v>4.5</v>
      </c>
      <c r="F57" s="77">
        <f>F58</f>
        <v>4.5</v>
      </c>
      <c r="G57" s="107">
        <f t="shared" si="2"/>
        <v>0.25</v>
      </c>
      <c r="H57" s="107">
        <f t="shared" si="3"/>
        <v>1</v>
      </c>
    </row>
    <row r="58" spans="1:8" ht="12.75">
      <c r="A58" s="62" t="s">
        <v>62</v>
      </c>
      <c r="B58" s="57" t="s">
        <v>181</v>
      </c>
      <c r="C58" s="62" t="s">
        <v>62</v>
      </c>
      <c r="D58" s="58">
        <v>18</v>
      </c>
      <c r="E58" s="58">
        <v>4.5</v>
      </c>
      <c r="F58" s="58">
        <v>4.5</v>
      </c>
      <c r="G58" s="107">
        <f t="shared" si="2"/>
        <v>0.25</v>
      </c>
      <c r="H58" s="107">
        <f t="shared" si="3"/>
        <v>1</v>
      </c>
    </row>
    <row r="59" spans="1:8" ht="12.75">
      <c r="A59" s="63"/>
      <c r="B59" s="59" t="s">
        <v>100</v>
      </c>
      <c r="C59" s="63"/>
      <c r="D59" s="58">
        <f>D60</f>
        <v>614.4</v>
      </c>
      <c r="E59" s="58">
        <f>E60</f>
        <v>303.6</v>
      </c>
      <c r="F59" s="58">
        <f>F60</f>
        <v>200</v>
      </c>
      <c r="G59" s="107">
        <f t="shared" si="2"/>
        <v>0.32552083333333337</v>
      </c>
      <c r="H59" s="107">
        <f t="shared" si="3"/>
        <v>0.6587615283267456</v>
      </c>
    </row>
    <row r="60" spans="1:8" s="16" customFormat="1" ht="25.5">
      <c r="A60" s="78"/>
      <c r="B60" s="66" t="s">
        <v>101</v>
      </c>
      <c r="C60" s="78" t="s">
        <v>196</v>
      </c>
      <c r="D60" s="79">
        <v>614.4</v>
      </c>
      <c r="E60" s="79">
        <v>303.6</v>
      </c>
      <c r="F60" s="79">
        <v>200</v>
      </c>
      <c r="G60" s="107">
        <f t="shared" si="2"/>
        <v>0.32552083333333337</v>
      </c>
      <c r="H60" s="107">
        <f t="shared" si="3"/>
        <v>0.6587615283267456</v>
      </c>
    </row>
    <row r="61" spans="1:8" ht="18" customHeight="1">
      <c r="A61" s="62"/>
      <c r="B61" s="71" t="s">
        <v>68</v>
      </c>
      <c r="C61" s="95"/>
      <c r="D61" s="96">
        <f>D31+D36+D38+D44+D53+D54+D57+D59+D41</f>
        <v>2700.5000000000005</v>
      </c>
      <c r="E61" s="96">
        <f>E31+E36+E38+E44+E53+E54+E57+E59+E41</f>
        <v>981.8</v>
      </c>
      <c r="F61" s="96">
        <f>F31+F36+F38+F44+F53+F54+F57+F59+F41</f>
        <v>623.3</v>
      </c>
      <c r="G61" s="107">
        <f t="shared" si="2"/>
        <v>0.23080910942418065</v>
      </c>
      <c r="H61" s="107">
        <f t="shared" si="3"/>
        <v>0.6348543491546139</v>
      </c>
    </row>
    <row r="62" spans="1:8" ht="12.75">
      <c r="A62" s="55"/>
      <c r="B62" s="57" t="s">
        <v>83</v>
      </c>
      <c r="C62" s="62"/>
      <c r="D62" s="103">
        <f>D59</f>
        <v>614.4</v>
      </c>
      <c r="E62" s="103">
        <f>E59</f>
        <v>303.6</v>
      </c>
      <c r="F62" s="103">
        <f>F59</f>
        <v>200</v>
      </c>
      <c r="G62" s="107">
        <f t="shared" si="2"/>
        <v>0.32552083333333337</v>
      </c>
      <c r="H62" s="107">
        <f t="shared" si="3"/>
        <v>0.6587615283267456</v>
      </c>
    </row>
    <row r="63" ht="12.75">
      <c r="A63" s="73"/>
    </row>
    <row r="64" ht="12.75">
      <c r="A64" s="73"/>
    </row>
    <row r="65" spans="1:6" ht="15">
      <c r="A65" s="73"/>
      <c r="B65" s="3" t="s">
        <v>93</v>
      </c>
      <c r="C65" s="6"/>
      <c r="F65" s="1">
        <v>322.7</v>
      </c>
    </row>
    <row r="66" spans="1:3" ht="15">
      <c r="A66" s="73"/>
      <c r="B66" s="3"/>
      <c r="C66" s="6"/>
    </row>
    <row r="67" spans="1:3" ht="15">
      <c r="A67" s="73"/>
      <c r="B67" s="3" t="s">
        <v>84</v>
      </c>
      <c r="C67" s="6"/>
    </row>
    <row r="68" spans="1:3" ht="15">
      <c r="A68" s="73"/>
      <c r="B68" s="3" t="s">
        <v>85</v>
      </c>
      <c r="C68" s="6"/>
    </row>
    <row r="69" spans="1:3" ht="15">
      <c r="A69" s="73"/>
      <c r="B69" s="3"/>
      <c r="C69" s="6"/>
    </row>
    <row r="70" spans="1:3" ht="15">
      <c r="A70" s="73"/>
      <c r="B70" s="3" t="s">
        <v>86</v>
      </c>
      <c r="C70" s="6"/>
    </row>
    <row r="71" spans="1:3" ht="15">
      <c r="A71" s="73"/>
      <c r="B71" s="3" t="s">
        <v>87</v>
      </c>
      <c r="C71" s="6"/>
    </row>
    <row r="72" spans="1:3" ht="15">
      <c r="A72" s="73"/>
      <c r="B72" s="3"/>
      <c r="C72" s="6"/>
    </row>
    <row r="73" spans="1:3" ht="15">
      <c r="A73" s="73"/>
      <c r="B73" s="3" t="s">
        <v>88</v>
      </c>
      <c r="C73" s="6"/>
    </row>
    <row r="74" spans="1:3" ht="15">
      <c r="A74" s="73"/>
      <c r="B74" s="3" t="s">
        <v>89</v>
      </c>
      <c r="C74" s="6"/>
    </row>
    <row r="75" spans="1:3" ht="15">
      <c r="A75" s="73"/>
      <c r="B75" s="3"/>
      <c r="C75" s="6"/>
    </row>
    <row r="76" spans="1:3" ht="15">
      <c r="A76" s="73"/>
      <c r="B76" s="3" t="s">
        <v>90</v>
      </c>
      <c r="C76" s="6"/>
    </row>
    <row r="77" spans="1:3" ht="15">
      <c r="A77" s="73"/>
      <c r="B77" s="3" t="s">
        <v>91</v>
      </c>
      <c r="C77" s="6"/>
    </row>
    <row r="78" ht="12.75">
      <c r="A78" s="73"/>
    </row>
    <row r="79" ht="12.75">
      <c r="A79" s="73"/>
    </row>
    <row r="80" spans="1:8" ht="15">
      <c r="A80" s="73"/>
      <c r="B80" s="3" t="s">
        <v>92</v>
      </c>
      <c r="C80" s="6"/>
      <c r="F80" s="74">
        <f>F65+F26-F61</f>
        <v>125</v>
      </c>
      <c r="H80" s="74"/>
    </row>
    <row r="81" ht="12.75">
      <c r="A81" s="73"/>
    </row>
    <row r="82" ht="12.75">
      <c r="A82" s="73"/>
    </row>
    <row r="83" spans="1:3" ht="15">
      <c r="A83" s="73"/>
      <c r="B83" s="3" t="s">
        <v>94</v>
      </c>
      <c r="C83" s="6"/>
    </row>
    <row r="84" spans="1:3" ht="15">
      <c r="A84" s="73"/>
      <c r="B84" s="3" t="s">
        <v>95</v>
      </c>
      <c r="C84" s="6"/>
    </row>
    <row r="85" spans="1:3" ht="15">
      <c r="A85" s="73"/>
      <c r="B85" s="3" t="s">
        <v>96</v>
      </c>
      <c r="C85" s="6"/>
    </row>
    <row r="86" ht="12.75">
      <c r="A86" s="73"/>
    </row>
    <row r="87" ht="12.75">
      <c r="A87" s="73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47">
      <selection activeCell="C47" sqref="C1:C16384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2.28125" style="73" hidden="1" customWidth="1"/>
    <col min="4" max="7" width="9.57421875" style="1" customWidth="1"/>
    <col min="8" max="8" width="11.57421875" style="1" customWidth="1"/>
    <col min="9" max="16384" width="9.140625" style="1" customWidth="1"/>
  </cols>
  <sheetData>
    <row r="1" spans="1:8" s="5" customFormat="1" ht="53.25" customHeight="1">
      <c r="A1" s="212" t="s">
        <v>418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104"/>
      <c r="B2" s="237" t="s">
        <v>2</v>
      </c>
      <c r="C2" s="108"/>
      <c r="D2" s="231" t="s">
        <v>3</v>
      </c>
      <c r="E2" s="208" t="s">
        <v>315</v>
      </c>
      <c r="F2" s="231" t="s">
        <v>4</v>
      </c>
      <c r="G2" s="231" t="s">
        <v>147</v>
      </c>
      <c r="H2" s="208" t="s">
        <v>316</v>
      </c>
    </row>
    <row r="3" spans="1:8" ht="18.75" customHeight="1">
      <c r="A3" s="87"/>
      <c r="B3" s="238"/>
      <c r="C3" s="109"/>
      <c r="D3" s="232"/>
      <c r="E3" s="209"/>
      <c r="F3" s="232"/>
      <c r="G3" s="235"/>
      <c r="H3" s="209"/>
    </row>
    <row r="4" spans="1:8" ht="36" customHeight="1">
      <c r="A4" s="87"/>
      <c r="B4" s="54" t="s">
        <v>82</v>
      </c>
      <c r="C4" s="75"/>
      <c r="D4" s="56">
        <f>D5+D6+D7+D8+D9+D10+D11+D12+D13+D14+D15+D16+D17+D18+D19</f>
        <v>3114</v>
      </c>
      <c r="E4" s="56">
        <f>E5+E6+E7+E8+E9+E10+E11+E12+E13+E14+E15+E16+E17+E18+E19</f>
        <v>822</v>
      </c>
      <c r="F4" s="56">
        <f>F5+F6+F7+F8+F9+F10+F11+F12+F13+F14+F15+F16+F17+F18+F19</f>
        <v>1858.1000000000001</v>
      </c>
      <c r="G4" s="106">
        <f>F4/D4</f>
        <v>0.5966923570969814</v>
      </c>
      <c r="H4" s="106">
        <f>F4/E4</f>
        <v>2.260462287104623</v>
      </c>
    </row>
    <row r="5" spans="1:8" ht="18.75" customHeight="1">
      <c r="A5" s="87"/>
      <c r="B5" s="57" t="s">
        <v>6</v>
      </c>
      <c r="C5" s="62"/>
      <c r="D5" s="58">
        <v>170</v>
      </c>
      <c r="E5" s="58">
        <v>20</v>
      </c>
      <c r="F5" s="58">
        <v>47.5</v>
      </c>
      <c r="G5" s="106">
        <f aca="true" t="shared" si="0" ref="G5:G27">F5/D5</f>
        <v>0.27941176470588236</v>
      </c>
      <c r="H5" s="106">
        <f aca="true" t="shared" si="1" ref="H5:H27">F5/E5</f>
        <v>2.375</v>
      </c>
    </row>
    <row r="6" spans="1:8" ht="18.75" customHeight="1" hidden="1">
      <c r="A6" s="87"/>
      <c r="B6" s="57" t="s">
        <v>262</v>
      </c>
      <c r="C6" s="62"/>
      <c r="D6" s="58">
        <v>0</v>
      </c>
      <c r="E6" s="58">
        <v>0</v>
      </c>
      <c r="F6" s="58">
        <v>0</v>
      </c>
      <c r="G6" s="106" t="e">
        <f t="shared" si="0"/>
        <v>#DIV/0!</v>
      </c>
      <c r="H6" s="106" t="e">
        <f t="shared" si="1"/>
        <v>#DIV/0!</v>
      </c>
    </row>
    <row r="7" spans="1:8" ht="16.5" customHeight="1">
      <c r="A7" s="87"/>
      <c r="B7" s="57" t="s">
        <v>8</v>
      </c>
      <c r="C7" s="62"/>
      <c r="D7" s="58">
        <v>770</v>
      </c>
      <c r="E7" s="58">
        <v>540</v>
      </c>
      <c r="F7" s="58">
        <v>741</v>
      </c>
      <c r="G7" s="106">
        <f t="shared" si="0"/>
        <v>0.9623376623376624</v>
      </c>
      <c r="H7" s="106">
        <f t="shared" si="1"/>
        <v>1.3722222222222222</v>
      </c>
    </row>
    <row r="8" spans="1:8" ht="18" customHeight="1">
      <c r="A8" s="87"/>
      <c r="B8" s="57" t="s">
        <v>9</v>
      </c>
      <c r="C8" s="62"/>
      <c r="D8" s="58">
        <v>190</v>
      </c>
      <c r="E8" s="58">
        <v>10</v>
      </c>
      <c r="F8" s="58">
        <v>82.7</v>
      </c>
      <c r="G8" s="106">
        <f t="shared" si="0"/>
        <v>0.43526315789473685</v>
      </c>
      <c r="H8" s="106">
        <f t="shared" si="1"/>
        <v>8.27</v>
      </c>
    </row>
    <row r="9" spans="1:8" ht="17.25" customHeight="1">
      <c r="A9" s="87"/>
      <c r="B9" s="57" t="s">
        <v>10</v>
      </c>
      <c r="C9" s="62"/>
      <c r="D9" s="58">
        <v>1970</v>
      </c>
      <c r="E9" s="58">
        <v>250</v>
      </c>
      <c r="F9" s="58">
        <v>978</v>
      </c>
      <c r="G9" s="106">
        <f t="shared" si="0"/>
        <v>0.4964467005076142</v>
      </c>
      <c r="H9" s="106">
        <f t="shared" si="1"/>
        <v>3.912</v>
      </c>
    </row>
    <row r="10" spans="1:8" ht="14.25" customHeight="1">
      <c r="A10" s="87"/>
      <c r="B10" s="57" t="s">
        <v>107</v>
      </c>
      <c r="C10" s="62"/>
      <c r="D10" s="58">
        <v>14</v>
      </c>
      <c r="E10" s="58">
        <v>2</v>
      </c>
      <c r="F10" s="58">
        <v>8.9</v>
      </c>
      <c r="G10" s="106">
        <f t="shared" si="0"/>
        <v>0.6357142857142858</v>
      </c>
      <c r="H10" s="106">
        <f t="shared" si="1"/>
        <v>4.45</v>
      </c>
    </row>
    <row r="11" spans="1:8" ht="27.75" customHeight="1">
      <c r="A11" s="87"/>
      <c r="B11" s="57" t="s">
        <v>11</v>
      </c>
      <c r="C11" s="62"/>
      <c r="D11" s="58">
        <v>0</v>
      </c>
      <c r="E11" s="58">
        <v>0</v>
      </c>
      <c r="F11" s="58">
        <v>0</v>
      </c>
      <c r="G11" s="106">
        <v>0</v>
      </c>
      <c r="H11" s="106">
        <v>0</v>
      </c>
    </row>
    <row r="12" spans="1:8" ht="18.75" customHeight="1">
      <c r="A12" s="87"/>
      <c r="B12" s="57" t="s">
        <v>12</v>
      </c>
      <c r="C12" s="62"/>
      <c r="D12" s="58">
        <v>0</v>
      </c>
      <c r="E12" s="58">
        <v>0</v>
      </c>
      <c r="F12" s="58">
        <v>0</v>
      </c>
      <c r="G12" s="106">
        <v>0</v>
      </c>
      <c r="H12" s="106">
        <v>0</v>
      </c>
    </row>
    <row r="13" spans="1:8" ht="17.25" customHeight="1">
      <c r="A13" s="87"/>
      <c r="B13" s="57" t="s">
        <v>13</v>
      </c>
      <c r="C13" s="62"/>
      <c r="D13" s="58">
        <v>0</v>
      </c>
      <c r="E13" s="58">
        <v>0</v>
      </c>
      <c r="F13" s="58">
        <v>0</v>
      </c>
      <c r="G13" s="106">
        <v>0</v>
      </c>
      <c r="H13" s="106">
        <v>0</v>
      </c>
    </row>
    <row r="14" spans="1:8" ht="15" customHeight="1">
      <c r="A14" s="87"/>
      <c r="B14" s="57" t="s">
        <v>15</v>
      </c>
      <c r="C14" s="62"/>
      <c r="D14" s="58">
        <v>0</v>
      </c>
      <c r="E14" s="58">
        <v>0</v>
      </c>
      <c r="F14" s="58">
        <v>0</v>
      </c>
      <c r="G14" s="106">
        <v>0</v>
      </c>
      <c r="H14" s="106">
        <v>0</v>
      </c>
    </row>
    <row r="15" spans="1:8" ht="18" customHeight="1">
      <c r="A15" s="87"/>
      <c r="B15" s="57" t="s">
        <v>16</v>
      </c>
      <c r="C15" s="62"/>
      <c r="D15" s="58">
        <v>0</v>
      </c>
      <c r="E15" s="58">
        <v>0</v>
      </c>
      <c r="F15" s="58">
        <v>0</v>
      </c>
      <c r="G15" s="106">
        <v>0</v>
      </c>
      <c r="H15" s="106">
        <v>0</v>
      </c>
    </row>
    <row r="16" spans="1:8" ht="27.75" customHeight="1">
      <c r="A16" s="87"/>
      <c r="B16" s="57" t="s">
        <v>17</v>
      </c>
      <c r="C16" s="62"/>
      <c r="D16" s="58">
        <v>0</v>
      </c>
      <c r="E16" s="58">
        <v>0</v>
      </c>
      <c r="F16" s="58">
        <v>0</v>
      </c>
      <c r="G16" s="106">
        <v>0</v>
      </c>
      <c r="H16" s="106">
        <v>0</v>
      </c>
    </row>
    <row r="17" spans="1:8" ht="28.5" customHeight="1">
      <c r="A17" s="87"/>
      <c r="B17" s="57" t="s">
        <v>19</v>
      </c>
      <c r="C17" s="62"/>
      <c r="D17" s="58">
        <v>0</v>
      </c>
      <c r="E17" s="58">
        <v>0</v>
      </c>
      <c r="F17" s="58">
        <v>0</v>
      </c>
      <c r="G17" s="106">
        <v>0</v>
      </c>
      <c r="H17" s="106">
        <v>0</v>
      </c>
    </row>
    <row r="18" spans="1:8" ht="18.75" customHeight="1">
      <c r="A18" s="87"/>
      <c r="B18" s="57" t="s">
        <v>120</v>
      </c>
      <c r="C18" s="62"/>
      <c r="D18" s="58">
        <v>0</v>
      </c>
      <c r="E18" s="58">
        <v>0</v>
      </c>
      <c r="F18" s="58">
        <v>0</v>
      </c>
      <c r="G18" s="106">
        <v>0</v>
      </c>
      <c r="H18" s="106">
        <v>0</v>
      </c>
    </row>
    <row r="19" spans="1:8" ht="16.5" customHeight="1">
      <c r="A19" s="87"/>
      <c r="B19" s="57" t="s">
        <v>22</v>
      </c>
      <c r="C19" s="62"/>
      <c r="D19" s="58">
        <v>0</v>
      </c>
      <c r="E19" s="58">
        <v>0</v>
      </c>
      <c r="F19" s="58"/>
      <c r="G19" s="106">
        <v>0</v>
      </c>
      <c r="H19" s="106">
        <v>0</v>
      </c>
    </row>
    <row r="20" spans="1:8" ht="32.25" customHeight="1">
      <c r="A20" s="87"/>
      <c r="B20" s="59" t="s">
        <v>81</v>
      </c>
      <c r="C20" s="63"/>
      <c r="D20" s="58">
        <f>D21+D22+D23+D24+D25</f>
        <v>1059.3000000000002</v>
      </c>
      <c r="E20" s="58">
        <f>E21+E22+E23+E24+E25</f>
        <v>263.9</v>
      </c>
      <c r="F20" s="58">
        <f>F21+F22+F23+F24+F25</f>
        <v>63</v>
      </c>
      <c r="G20" s="106">
        <f t="shared" si="0"/>
        <v>0.05947323704333049</v>
      </c>
      <c r="H20" s="106">
        <f t="shared" si="1"/>
        <v>0.2387267904509284</v>
      </c>
    </row>
    <row r="21" spans="1:8" ht="15">
      <c r="A21" s="87"/>
      <c r="B21" s="57" t="s">
        <v>24</v>
      </c>
      <c r="C21" s="62"/>
      <c r="D21" s="58">
        <v>607.7</v>
      </c>
      <c r="E21" s="58">
        <v>152</v>
      </c>
      <c r="F21" s="58">
        <v>30</v>
      </c>
      <c r="G21" s="106">
        <f t="shared" si="0"/>
        <v>0.049366463715649164</v>
      </c>
      <c r="H21" s="106">
        <f t="shared" si="1"/>
        <v>0.19736842105263158</v>
      </c>
    </row>
    <row r="22" spans="1:8" ht="18.75" customHeight="1">
      <c r="A22" s="87"/>
      <c r="B22" s="57" t="s">
        <v>102</v>
      </c>
      <c r="C22" s="62"/>
      <c r="D22" s="58">
        <v>160</v>
      </c>
      <c r="E22" s="58">
        <v>39</v>
      </c>
      <c r="F22" s="58">
        <v>33</v>
      </c>
      <c r="G22" s="106">
        <f t="shared" si="0"/>
        <v>0.20625</v>
      </c>
      <c r="H22" s="106">
        <f t="shared" si="1"/>
        <v>0.8461538461538461</v>
      </c>
    </row>
    <row r="23" spans="1:8" ht="29.25" customHeight="1">
      <c r="A23" s="87"/>
      <c r="B23" s="57" t="s">
        <v>67</v>
      </c>
      <c r="C23" s="62"/>
      <c r="D23" s="58">
        <v>291.6</v>
      </c>
      <c r="E23" s="58">
        <v>72.9</v>
      </c>
      <c r="F23" s="58">
        <v>0</v>
      </c>
      <c r="G23" s="106">
        <f t="shared" si="0"/>
        <v>0</v>
      </c>
      <c r="H23" s="106">
        <f t="shared" si="1"/>
        <v>0</v>
      </c>
    </row>
    <row r="24" spans="1:8" ht="42.75" customHeight="1">
      <c r="A24" s="87"/>
      <c r="B24" s="57" t="s">
        <v>27</v>
      </c>
      <c r="C24" s="62"/>
      <c r="D24" s="58">
        <v>0</v>
      </c>
      <c r="E24" s="58">
        <v>0</v>
      </c>
      <c r="F24" s="58">
        <v>0</v>
      </c>
      <c r="G24" s="106">
        <v>0</v>
      </c>
      <c r="H24" s="106">
        <v>0</v>
      </c>
    </row>
    <row r="25" spans="1:8" ht="28.5" customHeight="1" thickBot="1">
      <c r="A25" s="87"/>
      <c r="B25" s="99" t="s">
        <v>155</v>
      </c>
      <c r="C25" s="100"/>
      <c r="D25" s="58">
        <v>0</v>
      </c>
      <c r="E25" s="58">
        <v>0</v>
      </c>
      <c r="F25" s="58">
        <v>0</v>
      </c>
      <c r="G25" s="106">
        <v>0</v>
      </c>
      <c r="H25" s="106">
        <v>0</v>
      </c>
    </row>
    <row r="26" spans="1:8" ht="18.75" customHeight="1">
      <c r="A26" s="87"/>
      <c r="B26" s="60" t="s">
        <v>28</v>
      </c>
      <c r="C26" s="76"/>
      <c r="D26" s="56">
        <f>D4+D20</f>
        <v>4173.3</v>
      </c>
      <c r="E26" s="56">
        <f>E4+E20</f>
        <v>1085.9</v>
      </c>
      <c r="F26" s="56">
        <f>F4+F20</f>
        <v>1921.1000000000001</v>
      </c>
      <c r="G26" s="106">
        <f t="shared" si="0"/>
        <v>0.46033115280473486</v>
      </c>
      <c r="H26" s="106">
        <f t="shared" si="1"/>
        <v>1.7691315959112257</v>
      </c>
    </row>
    <row r="27" spans="1:8" ht="15.75" customHeight="1">
      <c r="A27" s="87"/>
      <c r="B27" s="57" t="s">
        <v>108</v>
      </c>
      <c r="C27" s="62"/>
      <c r="D27" s="58">
        <f>D4</f>
        <v>3114</v>
      </c>
      <c r="E27" s="58">
        <f>E4</f>
        <v>822</v>
      </c>
      <c r="F27" s="58">
        <f>F4</f>
        <v>1858.1000000000001</v>
      </c>
      <c r="G27" s="106">
        <f t="shared" si="0"/>
        <v>0.5966923570969814</v>
      </c>
      <c r="H27" s="106">
        <f t="shared" si="1"/>
        <v>2.260462287104623</v>
      </c>
    </row>
    <row r="28" spans="1:8" ht="12.75">
      <c r="A28" s="214"/>
      <c r="B28" s="233"/>
      <c r="C28" s="233"/>
      <c r="D28" s="233"/>
      <c r="E28" s="233"/>
      <c r="F28" s="233"/>
      <c r="G28" s="233"/>
      <c r="H28" s="234"/>
    </row>
    <row r="29" spans="1:8" ht="15" customHeight="1">
      <c r="A29" s="236" t="s">
        <v>159</v>
      </c>
      <c r="B29" s="217" t="s">
        <v>29</v>
      </c>
      <c r="C29" s="229" t="s">
        <v>192</v>
      </c>
      <c r="D29" s="213" t="s">
        <v>3</v>
      </c>
      <c r="E29" s="208" t="s">
        <v>315</v>
      </c>
      <c r="F29" s="208" t="s">
        <v>4</v>
      </c>
      <c r="G29" s="231" t="s">
        <v>147</v>
      </c>
      <c r="H29" s="208" t="s">
        <v>316</v>
      </c>
    </row>
    <row r="30" spans="1:8" ht="20.25" customHeight="1">
      <c r="A30" s="236"/>
      <c r="B30" s="217"/>
      <c r="C30" s="230"/>
      <c r="D30" s="213"/>
      <c r="E30" s="209"/>
      <c r="F30" s="209"/>
      <c r="G30" s="235"/>
      <c r="H30" s="209"/>
    </row>
    <row r="31" spans="1:8" ht="27.75" customHeight="1">
      <c r="A31" s="63" t="s">
        <v>69</v>
      </c>
      <c r="B31" s="59" t="s">
        <v>30</v>
      </c>
      <c r="C31" s="63"/>
      <c r="D31" s="77">
        <f>D32+D33+D34</f>
        <v>2619.2</v>
      </c>
      <c r="E31" s="77">
        <f>E32+E33+E34</f>
        <v>726.4</v>
      </c>
      <c r="F31" s="77">
        <f>F32+F33+F34</f>
        <v>633.1</v>
      </c>
      <c r="G31" s="107">
        <f>F31/D31</f>
        <v>0.24171502748930973</v>
      </c>
      <c r="H31" s="107">
        <f>F31/E31</f>
        <v>0.8715583700440529</v>
      </c>
    </row>
    <row r="32" spans="1:8" ht="71.25" customHeight="1">
      <c r="A32" s="62" t="s">
        <v>72</v>
      </c>
      <c r="B32" s="57" t="s">
        <v>163</v>
      </c>
      <c r="C32" s="62" t="s">
        <v>72</v>
      </c>
      <c r="D32" s="58">
        <v>2604</v>
      </c>
      <c r="E32" s="58">
        <v>720.9</v>
      </c>
      <c r="F32" s="58">
        <v>630.1</v>
      </c>
      <c r="G32" s="107">
        <f aca="true" t="shared" si="2" ref="G32:G61">F32/D32</f>
        <v>0.24197388632872505</v>
      </c>
      <c r="H32" s="107">
        <f aca="true" t="shared" si="3" ref="H32:H61">F32/E32</f>
        <v>0.87404633097517</v>
      </c>
    </row>
    <row r="33" spans="1:8" ht="19.5" customHeight="1">
      <c r="A33" s="62" t="s">
        <v>74</v>
      </c>
      <c r="B33" s="57" t="s">
        <v>35</v>
      </c>
      <c r="C33" s="62" t="s">
        <v>74</v>
      </c>
      <c r="D33" s="58">
        <v>10</v>
      </c>
      <c r="E33" s="58">
        <v>2.5</v>
      </c>
      <c r="F33" s="58">
        <v>0</v>
      </c>
      <c r="G33" s="107">
        <f t="shared" si="2"/>
        <v>0</v>
      </c>
      <c r="H33" s="107">
        <f t="shared" si="3"/>
        <v>0</v>
      </c>
    </row>
    <row r="34" spans="1:8" ht="23.25" customHeight="1">
      <c r="A34" s="62" t="s">
        <v>130</v>
      </c>
      <c r="B34" s="57" t="s">
        <v>127</v>
      </c>
      <c r="C34" s="62"/>
      <c r="D34" s="58">
        <f>D35</f>
        <v>5.2</v>
      </c>
      <c r="E34" s="58">
        <f>E35</f>
        <v>3</v>
      </c>
      <c r="F34" s="58">
        <f>F35</f>
        <v>3</v>
      </c>
      <c r="G34" s="107">
        <f t="shared" si="2"/>
        <v>0.5769230769230769</v>
      </c>
      <c r="H34" s="107">
        <f t="shared" si="3"/>
        <v>1</v>
      </c>
    </row>
    <row r="35" spans="1:8" s="16" customFormat="1" ht="42.75" customHeight="1">
      <c r="A35" s="78"/>
      <c r="B35" s="66" t="s">
        <v>208</v>
      </c>
      <c r="C35" s="78" t="s">
        <v>324</v>
      </c>
      <c r="D35" s="79">
        <v>5.2</v>
      </c>
      <c r="E35" s="79">
        <v>3</v>
      </c>
      <c r="F35" s="79">
        <v>3</v>
      </c>
      <c r="G35" s="107">
        <f t="shared" si="2"/>
        <v>0.5769230769230769</v>
      </c>
      <c r="H35" s="107">
        <f t="shared" si="3"/>
        <v>1</v>
      </c>
    </row>
    <row r="36" spans="1:8" ht="18.75" customHeight="1">
      <c r="A36" s="63" t="s">
        <v>111</v>
      </c>
      <c r="B36" s="59" t="s">
        <v>104</v>
      </c>
      <c r="C36" s="63"/>
      <c r="D36" s="77">
        <f>D37</f>
        <v>160</v>
      </c>
      <c r="E36" s="77">
        <f>E37</f>
        <v>136</v>
      </c>
      <c r="F36" s="77">
        <f>F37</f>
        <v>33</v>
      </c>
      <c r="G36" s="107">
        <f t="shared" si="2"/>
        <v>0.20625</v>
      </c>
      <c r="H36" s="107">
        <f t="shared" si="3"/>
        <v>0.2426470588235294</v>
      </c>
    </row>
    <row r="37" spans="1:8" ht="48" customHeight="1">
      <c r="A37" s="62" t="s">
        <v>112</v>
      </c>
      <c r="B37" s="57" t="s">
        <v>168</v>
      </c>
      <c r="C37" s="62" t="s">
        <v>237</v>
      </c>
      <c r="D37" s="58">
        <v>160</v>
      </c>
      <c r="E37" s="58">
        <v>136</v>
      </c>
      <c r="F37" s="58">
        <v>33</v>
      </c>
      <c r="G37" s="107">
        <f t="shared" si="2"/>
        <v>0.20625</v>
      </c>
      <c r="H37" s="107">
        <f t="shared" si="3"/>
        <v>0.2426470588235294</v>
      </c>
    </row>
    <row r="38" spans="1:8" ht="30" customHeight="1" hidden="1">
      <c r="A38" s="63" t="s">
        <v>75</v>
      </c>
      <c r="B38" s="59" t="s">
        <v>38</v>
      </c>
      <c r="C38" s="63"/>
      <c r="D38" s="77">
        <f aca="true" t="shared" si="4" ref="D38:F39">D39</f>
        <v>0</v>
      </c>
      <c r="E38" s="77">
        <f t="shared" si="4"/>
        <v>0</v>
      </c>
      <c r="F38" s="77">
        <f t="shared" si="4"/>
        <v>0</v>
      </c>
      <c r="G38" s="107" t="e">
        <f t="shared" si="2"/>
        <v>#DIV/0!</v>
      </c>
      <c r="H38" s="107" t="e">
        <f t="shared" si="3"/>
        <v>#DIV/0!</v>
      </c>
    </row>
    <row r="39" spans="1:8" ht="18" customHeight="1" hidden="1">
      <c r="A39" s="62" t="s">
        <v>113</v>
      </c>
      <c r="B39" s="57" t="s">
        <v>106</v>
      </c>
      <c r="C39" s="62"/>
      <c r="D39" s="58">
        <f t="shared" si="4"/>
        <v>0</v>
      </c>
      <c r="E39" s="58">
        <f t="shared" si="4"/>
        <v>0</v>
      </c>
      <c r="F39" s="58">
        <f t="shared" si="4"/>
        <v>0</v>
      </c>
      <c r="G39" s="107" t="e">
        <f t="shared" si="2"/>
        <v>#DIV/0!</v>
      </c>
      <c r="H39" s="107" t="e">
        <f t="shared" si="3"/>
        <v>#DIV/0!</v>
      </c>
    </row>
    <row r="40" spans="1:8" ht="54.75" customHeight="1" hidden="1">
      <c r="A40" s="62"/>
      <c r="B40" s="57" t="s">
        <v>241</v>
      </c>
      <c r="C40" s="62" t="s">
        <v>242</v>
      </c>
      <c r="D40" s="58">
        <v>0</v>
      </c>
      <c r="E40" s="58">
        <v>0</v>
      </c>
      <c r="F40" s="58">
        <v>0</v>
      </c>
      <c r="G40" s="107" t="e">
        <f t="shared" si="2"/>
        <v>#DIV/0!</v>
      </c>
      <c r="H40" s="107" t="e">
        <f t="shared" si="3"/>
        <v>#DIV/0!</v>
      </c>
    </row>
    <row r="41" spans="1:8" ht="16.5" customHeight="1">
      <c r="A41" s="63" t="s">
        <v>76</v>
      </c>
      <c r="B41" s="59" t="s">
        <v>40</v>
      </c>
      <c r="C41" s="63"/>
      <c r="D41" s="77">
        <f aca="true" t="shared" si="5" ref="D41:F42">D42</f>
        <v>3.5</v>
      </c>
      <c r="E41" s="77">
        <f t="shared" si="5"/>
        <v>3.5</v>
      </c>
      <c r="F41" s="77">
        <f t="shared" si="5"/>
        <v>3.5</v>
      </c>
      <c r="G41" s="107">
        <f t="shared" si="2"/>
        <v>1</v>
      </c>
      <c r="H41" s="107">
        <f t="shared" si="3"/>
        <v>1</v>
      </c>
    </row>
    <row r="42" spans="1:8" ht="27.75" customHeight="1">
      <c r="A42" s="80" t="s">
        <v>77</v>
      </c>
      <c r="B42" s="70" t="s">
        <v>125</v>
      </c>
      <c r="C42" s="62"/>
      <c r="D42" s="58">
        <f t="shared" si="5"/>
        <v>3.5</v>
      </c>
      <c r="E42" s="58">
        <f t="shared" si="5"/>
        <v>3.5</v>
      </c>
      <c r="F42" s="58">
        <f t="shared" si="5"/>
        <v>3.5</v>
      </c>
      <c r="G42" s="107">
        <f t="shared" si="2"/>
        <v>1</v>
      </c>
      <c r="H42" s="107">
        <f t="shared" si="3"/>
        <v>1</v>
      </c>
    </row>
    <row r="43" spans="1:8" ht="51.75" customHeight="1">
      <c r="A43" s="78"/>
      <c r="B43" s="67" t="s">
        <v>208</v>
      </c>
      <c r="C43" s="78" t="s">
        <v>378</v>
      </c>
      <c r="D43" s="79">
        <v>3.5</v>
      </c>
      <c r="E43" s="79">
        <v>3.5</v>
      </c>
      <c r="F43" s="79">
        <v>3.5</v>
      </c>
      <c r="G43" s="107">
        <f t="shared" si="2"/>
        <v>1</v>
      </c>
      <c r="H43" s="107">
        <f t="shared" si="3"/>
        <v>1</v>
      </c>
    </row>
    <row r="44" spans="1:8" ht="31.5" customHeight="1">
      <c r="A44" s="63" t="s">
        <v>78</v>
      </c>
      <c r="B44" s="59" t="s">
        <v>41</v>
      </c>
      <c r="C44" s="63"/>
      <c r="D44" s="77">
        <f>D45</f>
        <v>315</v>
      </c>
      <c r="E44" s="77">
        <f>E45</f>
        <v>86.4</v>
      </c>
      <c r="F44" s="77">
        <f>F45</f>
        <v>69</v>
      </c>
      <c r="G44" s="107">
        <f t="shared" si="2"/>
        <v>0.21904761904761905</v>
      </c>
      <c r="H44" s="107">
        <f t="shared" si="3"/>
        <v>0.798611111111111</v>
      </c>
    </row>
    <row r="45" spans="1:8" ht="19.5" customHeight="1">
      <c r="A45" s="62" t="s">
        <v>44</v>
      </c>
      <c r="B45" s="57" t="s">
        <v>45</v>
      </c>
      <c r="C45" s="62"/>
      <c r="D45" s="58">
        <f>D46+D47+D49+D48</f>
        <v>315</v>
      </c>
      <c r="E45" s="58">
        <f>E46+E47+E49+E48</f>
        <v>86.4</v>
      </c>
      <c r="F45" s="58">
        <f>F46+F47+F49+F48</f>
        <v>69</v>
      </c>
      <c r="G45" s="107">
        <f t="shared" si="2"/>
        <v>0.21904761904761905</v>
      </c>
      <c r="H45" s="107">
        <f t="shared" si="3"/>
        <v>0.798611111111111</v>
      </c>
    </row>
    <row r="46" spans="1:8" s="16" customFormat="1" ht="20.25" customHeight="1">
      <c r="A46" s="78"/>
      <c r="B46" s="66" t="s">
        <v>99</v>
      </c>
      <c r="C46" s="62" t="s">
        <v>325</v>
      </c>
      <c r="D46" s="79">
        <v>245</v>
      </c>
      <c r="E46" s="79">
        <v>69</v>
      </c>
      <c r="F46" s="79">
        <v>69</v>
      </c>
      <c r="G46" s="107">
        <f t="shared" si="2"/>
        <v>0.2816326530612245</v>
      </c>
      <c r="H46" s="107">
        <f t="shared" si="3"/>
        <v>1</v>
      </c>
    </row>
    <row r="47" spans="1:8" s="16" customFormat="1" ht="16.5" customHeight="1">
      <c r="A47" s="78"/>
      <c r="B47" s="66" t="s">
        <v>233</v>
      </c>
      <c r="C47" s="78" t="s">
        <v>326</v>
      </c>
      <c r="D47" s="79">
        <v>15</v>
      </c>
      <c r="E47" s="79">
        <v>3.7</v>
      </c>
      <c r="F47" s="79">
        <f>0</f>
        <v>0</v>
      </c>
      <c r="G47" s="107">
        <f t="shared" si="2"/>
        <v>0</v>
      </c>
      <c r="H47" s="107">
        <f t="shared" si="3"/>
        <v>0</v>
      </c>
    </row>
    <row r="48" spans="1:8" s="16" customFormat="1" ht="16.5" customHeight="1">
      <c r="A48" s="78"/>
      <c r="B48" s="66" t="s">
        <v>322</v>
      </c>
      <c r="C48" s="78" t="s">
        <v>327</v>
      </c>
      <c r="D48" s="79">
        <v>10</v>
      </c>
      <c r="E48" s="79">
        <v>2.5</v>
      </c>
      <c r="F48" s="79">
        <v>0</v>
      </c>
      <c r="G48" s="107">
        <f t="shared" si="2"/>
        <v>0</v>
      </c>
      <c r="H48" s="107">
        <f t="shared" si="3"/>
        <v>0</v>
      </c>
    </row>
    <row r="49" spans="1:8" s="16" customFormat="1" ht="30" customHeight="1">
      <c r="A49" s="78"/>
      <c r="B49" s="66" t="s">
        <v>178</v>
      </c>
      <c r="C49" s="78" t="s">
        <v>328</v>
      </c>
      <c r="D49" s="79">
        <v>45</v>
      </c>
      <c r="E49" s="79">
        <v>11.2</v>
      </c>
      <c r="F49" s="79">
        <v>0</v>
      </c>
      <c r="G49" s="107">
        <f t="shared" si="2"/>
        <v>0</v>
      </c>
      <c r="H49" s="107">
        <f t="shared" si="3"/>
        <v>0</v>
      </c>
    </row>
    <row r="50" spans="1:8" ht="18" customHeight="1">
      <c r="A50" s="86" t="s">
        <v>128</v>
      </c>
      <c r="B50" s="59" t="s">
        <v>126</v>
      </c>
      <c r="C50" s="63"/>
      <c r="D50" s="58">
        <f>D52</f>
        <v>0.3</v>
      </c>
      <c r="E50" s="58">
        <f>E52</f>
        <v>0.3</v>
      </c>
      <c r="F50" s="58">
        <f>F52</f>
        <v>0.3</v>
      </c>
      <c r="G50" s="107">
        <f t="shared" si="2"/>
        <v>1</v>
      </c>
      <c r="H50" s="107">
        <f t="shared" si="3"/>
        <v>1</v>
      </c>
    </row>
    <row r="51" spans="1:8" ht="36" customHeight="1">
      <c r="A51" s="75" t="s">
        <v>122</v>
      </c>
      <c r="B51" s="57" t="s">
        <v>129</v>
      </c>
      <c r="C51" s="62"/>
      <c r="D51" s="58">
        <f>D52</f>
        <v>0.3</v>
      </c>
      <c r="E51" s="58">
        <f>E52</f>
        <v>0.3</v>
      </c>
      <c r="F51" s="58">
        <f>F52</f>
        <v>0.3</v>
      </c>
      <c r="G51" s="107">
        <f t="shared" si="2"/>
        <v>1</v>
      </c>
      <c r="H51" s="107">
        <f t="shared" si="3"/>
        <v>1</v>
      </c>
    </row>
    <row r="52" spans="1:8" s="16" customFormat="1" ht="26.25" customHeight="1">
      <c r="A52" s="78"/>
      <c r="B52" s="66" t="s">
        <v>240</v>
      </c>
      <c r="C52" s="78" t="s">
        <v>329</v>
      </c>
      <c r="D52" s="79">
        <v>0.3</v>
      </c>
      <c r="E52" s="79">
        <v>0.3</v>
      </c>
      <c r="F52" s="79">
        <v>0.3</v>
      </c>
      <c r="G52" s="107">
        <f t="shared" si="2"/>
        <v>1</v>
      </c>
      <c r="H52" s="107">
        <f t="shared" si="3"/>
        <v>1</v>
      </c>
    </row>
    <row r="53" spans="1:8" ht="18" customHeight="1" hidden="1">
      <c r="A53" s="63" t="s">
        <v>46</v>
      </c>
      <c r="B53" s="59" t="s">
        <v>47</v>
      </c>
      <c r="C53" s="63"/>
      <c r="D53" s="58">
        <f aca="true" t="shared" si="6" ref="D53:F54">D54</f>
        <v>0</v>
      </c>
      <c r="E53" s="58">
        <f t="shared" si="6"/>
        <v>0</v>
      </c>
      <c r="F53" s="58">
        <f t="shared" si="6"/>
        <v>0</v>
      </c>
      <c r="G53" s="107" t="e">
        <f t="shared" si="2"/>
        <v>#DIV/0!</v>
      </c>
      <c r="H53" s="107" t="e">
        <f t="shared" si="3"/>
        <v>#DIV/0!</v>
      </c>
    </row>
    <row r="54" spans="1:8" ht="23.25" customHeight="1" hidden="1">
      <c r="A54" s="62" t="s">
        <v>51</v>
      </c>
      <c r="B54" s="57" t="s">
        <v>119</v>
      </c>
      <c r="C54" s="62"/>
      <c r="D54" s="58">
        <f t="shared" si="6"/>
        <v>0</v>
      </c>
      <c r="E54" s="58">
        <f t="shared" si="6"/>
        <v>0</v>
      </c>
      <c r="F54" s="58">
        <f t="shared" si="6"/>
        <v>0</v>
      </c>
      <c r="G54" s="107" t="e">
        <f t="shared" si="2"/>
        <v>#DIV/0!</v>
      </c>
      <c r="H54" s="107" t="e">
        <f t="shared" si="3"/>
        <v>#DIV/0!</v>
      </c>
    </row>
    <row r="55" spans="1:8" s="16" customFormat="1" ht="31.5" customHeight="1" hidden="1">
      <c r="A55" s="78"/>
      <c r="B55" s="66" t="s">
        <v>235</v>
      </c>
      <c r="C55" s="78" t="s">
        <v>236</v>
      </c>
      <c r="D55" s="79">
        <v>0</v>
      </c>
      <c r="E55" s="79">
        <v>0</v>
      </c>
      <c r="F55" s="79">
        <v>0</v>
      </c>
      <c r="G55" s="107" t="e">
        <f t="shared" si="2"/>
        <v>#DIV/0!</v>
      </c>
      <c r="H55" s="107" t="e">
        <f t="shared" si="3"/>
        <v>#DIV/0!</v>
      </c>
    </row>
    <row r="56" spans="1:8" ht="18.75" customHeight="1">
      <c r="A56" s="63">
        <v>1000</v>
      </c>
      <c r="B56" s="59" t="s">
        <v>61</v>
      </c>
      <c r="C56" s="63"/>
      <c r="D56" s="58">
        <f>D57</f>
        <v>66</v>
      </c>
      <c r="E56" s="58">
        <f>E57</f>
        <v>16.5</v>
      </c>
      <c r="F56" s="58">
        <f>F57</f>
        <v>16.5</v>
      </c>
      <c r="G56" s="107">
        <f t="shared" si="2"/>
        <v>0.25</v>
      </c>
      <c r="H56" s="107">
        <f t="shared" si="3"/>
        <v>1</v>
      </c>
    </row>
    <row r="57" spans="1:8" ht="18.75" customHeight="1">
      <c r="A57" s="62">
        <v>1001</v>
      </c>
      <c r="B57" s="57" t="s">
        <v>181</v>
      </c>
      <c r="C57" s="62" t="s">
        <v>62</v>
      </c>
      <c r="D57" s="58">
        <v>66</v>
      </c>
      <c r="E57" s="58">
        <v>16.5</v>
      </c>
      <c r="F57" s="58">
        <v>16.5</v>
      </c>
      <c r="G57" s="107">
        <f t="shared" si="2"/>
        <v>0.25</v>
      </c>
      <c r="H57" s="107">
        <f t="shared" si="3"/>
        <v>1</v>
      </c>
    </row>
    <row r="58" spans="1:8" ht="18.75" customHeight="1">
      <c r="A58" s="63"/>
      <c r="B58" s="59" t="s">
        <v>100</v>
      </c>
      <c r="C58" s="63"/>
      <c r="D58" s="77">
        <f>D59</f>
        <v>1119.3</v>
      </c>
      <c r="E58" s="77">
        <f>E59</f>
        <v>804.8</v>
      </c>
      <c r="F58" s="77">
        <f>F59</f>
        <v>600</v>
      </c>
      <c r="G58" s="107">
        <f t="shared" si="2"/>
        <v>0.5360493165371214</v>
      </c>
      <c r="H58" s="107">
        <f t="shared" si="3"/>
        <v>0.7455268389662029</v>
      </c>
    </row>
    <row r="59" spans="1:8" s="16" customFormat="1" ht="29.25" customHeight="1">
      <c r="A59" s="78"/>
      <c r="B59" s="66" t="s">
        <v>101</v>
      </c>
      <c r="C59" s="78" t="s">
        <v>196</v>
      </c>
      <c r="D59" s="79">
        <v>1119.3</v>
      </c>
      <c r="E59" s="79">
        <v>804.8</v>
      </c>
      <c r="F59" s="79">
        <v>600</v>
      </c>
      <c r="G59" s="107">
        <f t="shared" si="2"/>
        <v>0.5360493165371214</v>
      </c>
      <c r="H59" s="107">
        <f t="shared" si="3"/>
        <v>0.7455268389662029</v>
      </c>
    </row>
    <row r="60" spans="1:8" ht="21.75" customHeight="1">
      <c r="A60" s="62"/>
      <c r="B60" s="71" t="s">
        <v>68</v>
      </c>
      <c r="C60" s="95"/>
      <c r="D60" s="96">
        <f>D31+D36+D38+D41+D44+D50+D53+D56+D58</f>
        <v>4283.3</v>
      </c>
      <c r="E60" s="96">
        <f>E31+E36+E38+E41+E44+E50+E53+E56+E58</f>
        <v>1773.8999999999999</v>
      </c>
      <c r="F60" s="96">
        <f>F31+F36+F38+F41+F44+F50+F53+F56+F58</f>
        <v>1355.4</v>
      </c>
      <c r="G60" s="107">
        <f t="shared" si="2"/>
        <v>0.3164382602199239</v>
      </c>
      <c r="H60" s="107">
        <f t="shared" si="3"/>
        <v>0.7640791476407915</v>
      </c>
    </row>
    <row r="61" spans="1:8" ht="25.5" customHeight="1">
      <c r="A61" s="55"/>
      <c r="B61" s="70" t="s">
        <v>83</v>
      </c>
      <c r="C61" s="80"/>
      <c r="D61" s="84">
        <f>D58</f>
        <v>1119.3</v>
      </c>
      <c r="E61" s="84">
        <f>E58</f>
        <v>804.8</v>
      </c>
      <c r="F61" s="84">
        <f>F58</f>
        <v>600</v>
      </c>
      <c r="G61" s="107">
        <f t="shared" si="2"/>
        <v>0.5360493165371214</v>
      </c>
      <c r="H61" s="107">
        <f t="shared" si="3"/>
        <v>0.7455268389662029</v>
      </c>
    </row>
    <row r="62" ht="12.75">
      <c r="A62" s="73"/>
    </row>
    <row r="63" ht="12.75">
      <c r="A63" s="73"/>
    </row>
    <row r="64" spans="1:6" ht="15">
      <c r="A64" s="73"/>
      <c r="B64" s="3" t="s">
        <v>93</v>
      </c>
      <c r="C64" s="6"/>
      <c r="F64" s="1">
        <v>637.1</v>
      </c>
    </row>
    <row r="65" spans="1:3" ht="15">
      <c r="A65" s="73"/>
      <c r="B65" s="3"/>
      <c r="C65" s="6"/>
    </row>
    <row r="66" spans="1:3" ht="15">
      <c r="A66" s="73"/>
      <c r="B66" s="3" t="s">
        <v>84</v>
      </c>
      <c r="C66" s="6"/>
    </row>
    <row r="67" spans="1:3" ht="15">
      <c r="A67" s="73"/>
      <c r="B67" s="3" t="s">
        <v>85</v>
      </c>
      <c r="C67" s="6"/>
    </row>
    <row r="68" spans="1:3" ht="15">
      <c r="A68" s="73"/>
      <c r="B68" s="3"/>
      <c r="C68" s="6"/>
    </row>
    <row r="69" spans="1:3" ht="15">
      <c r="A69" s="73"/>
      <c r="B69" s="3" t="s">
        <v>86</v>
      </c>
      <c r="C69" s="6"/>
    </row>
    <row r="70" spans="1:3" ht="15">
      <c r="A70" s="73"/>
      <c r="B70" s="3" t="s">
        <v>87</v>
      </c>
      <c r="C70" s="6"/>
    </row>
    <row r="71" spans="1:3" ht="15">
      <c r="A71" s="73"/>
      <c r="B71" s="3"/>
      <c r="C71" s="6"/>
    </row>
    <row r="72" spans="1:3" ht="15">
      <c r="A72" s="73"/>
      <c r="B72" s="3" t="s">
        <v>88</v>
      </c>
      <c r="C72" s="6"/>
    </row>
    <row r="73" spans="1:3" ht="15">
      <c r="A73" s="73"/>
      <c r="B73" s="3" t="s">
        <v>89</v>
      </c>
      <c r="C73" s="6"/>
    </row>
    <row r="74" spans="1:3" ht="15">
      <c r="A74" s="73"/>
      <c r="B74" s="3"/>
      <c r="C74" s="6"/>
    </row>
    <row r="75" spans="1:3" ht="15">
      <c r="A75" s="73"/>
      <c r="B75" s="3" t="s">
        <v>90</v>
      </c>
      <c r="C75" s="6"/>
    </row>
    <row r="76" spans="1:3" ht="15">
      <c r="A76" s="73"/>
      <c r="B76" s="3" t="s">
        <v>91</v>
      </c>
      <c r="C76" s="6"/>
    </row>
    <row r="77" ht="12.75">
      <c r="A77" s="73"/>
    </row>
    <row r="78" ht="12.75">
      <c r="A78" s="73"/>
    </row>
    <row r="79" spans="1:8" ht="15">
      <c r="A79" s="73"/>
      <c r="B79" s="3" t="s">
        <v>92</v>
      </c>
      <c r="C79" s="6"/>
      <c r="F79" s="74">
        <f>F64+F26-F60</f>
        <v>1202.8000000000002</v>
      </c>
      <c r="H79" s="74"/>
    </row>
    <row r="80" ht="12.75">
      <c r="A80" s="73"/>
    </row>
    <row r="81" ht="12.75">
      <c r="A81" s="73"/>
    </row>
    <row r="82" spans="1:3" ht="15">
      <c r="A82" s="73"/>
      <c r="B82" s="3" t="s">
        <v>94</v>
      </c>
      <c r="C82" s="6"/>
    </row>
    <row r="83" spans="1:3" ht="15">
      <c r="A83" s="73"/>
      <c r="B83" s="3" t="s">
        <v>95</v>
      </c>
      <c r="C83" s="6"/>
    </row>
    <row r="84" spans="1:3" ht="15">
      <c r="A84" s="73"/>
      <c r="B84" s="3" t="s">
        <v>96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39">
      <selection activeCell="C39" sqref="C1:C16384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421875" style="113" hidden="1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36" customWidth="1"/>
    <col min="10" max="16384" width="9.140625" style="2" customWidth="1"/>
  </cols>
  <sheetData>
    <row r="1" spans="1:9" s="4" customFormat="1" ht="66" customHeight="1">
      <c r="A1" s="239" t="s">
        <v>419</v>
      </c>
      <c r="B1" s="239"/>
      <c r="C1" s="239"/>
      <c r="D1" s="239"/>
      <c r="E1" s="239"/>
      <c r="F1" s="239"/>
      <c r="G1" s="239"/>
      <c r="H1" s="239"/>
      <c r="I1" s="46"/>
    </row>
    <row r="2" spans="1:9" s="1" customFormat="1" ht="12.75" customHeight="1">
      <c r="A2" s="104"/>
      <c r="B2" s="217" t="s">
        <v>2</v>
      </c>
      <c r="C2" s="86"/>
      <c r="D2" s="213" t="s">
        <v>3</v>
      </c>
      <c r="E2" s="208" t="s">
        <v>315</v>
      </c>
      <c r="F2" s="213" t="s">
        <v>4</v>
      </c>
      <c r="G2" s="231" t="s">
        <v>147</v>
      </c>
      <c r="H2" s="208" t="s">
        <v>316</v>
      </c>
      <c r="I2" s="30"/>
    </row>
    <row r="3" spans="1:9" s="1" customFormat="1" ht="19.5" customHeight="1">
      <c r="A3" s="87"/>
      <c r="B3" s="217"/>
      <c r="C3" s="86"/>
      <c r="D3" s="213"/>
      <c r="E3" s="209"/>
      <c r="F3" s="213"/>
      <c r="G3" s="232"/>
      <c r="H3" s="209"/>
      <c r="I3" s="30"/>
    </row>
    <row r="4" spans="1:9" s="1" customFormat="1" ht="30">
      <c r="A4" s="87"/>
      <c r="B4" s="54" t="s">
        <v>82</v>
      </c>
      <c r="C4" s="75"/>
      <c r="D4" s="110">
        <f>D5+D6+D7+D8+D9+D10+D11+D12+D13+D14+D15+D16+D17+D18+D19+D20</f>
        <v>2126.5</v>
      </c>
      <c r="E4" s="110">
        <f>E5+E6+E7+E8+E9+E10+E11+E12+E13+E14+E15+E16+E17+E18+E19+E20</f>
        <v>182</v>
      </c>
      <c r="F4" s="110">
        <f>F5+F6+F7+F8+F9+F10+F11+F12+F13+F14+F15+F16+F17+F18+F19+F20</f>
        <v>373.5</v>
      </c>
      <c r="G4" s="106">
        <f aca="true" t="shared" si="0" ref="G4:G28">F4/D4</f>
        <v>0.1756407241946861</v>
      </c>
      <c r="H4" s="106">
        <f aca="true" t="shared" si="1" ref="H4:H28">F4/E4</f>
        <v>2.052197802197802</v>
      </c>
      <c r="I4" s="30"/>
    </row>
    <row r="5" spans="1:9" s="1" customFormat="1" ht="15">
      <c r="A5" s="87"/>
      <c r="B5" s="57" t="s">
        <v>6</v>
      </c>
      <c r="C5" s="62"/>
      <c r="D5" s="111">
        <v>183</v>
      </c>
      <c r="E5" s="111">
        <v>20</v>
      </c>
      <c r="F5" s="111">
        <v>28.9</v>
      </c>
      <c r="G5" s="106">
        <f t="shared" si="0"/>
        <v>0.15792349726775956</v>
      </c>
      <c r="H5" s="106">
        <f t="shared" si="1"/>
        <v>1.4449999999999998</v>
      </c>
      <c r="I5" s="30"/>
    </row>
    <row r="6" spans="1:9" s="1" customFormat="1" ht="15" hidden="1">
      <c r="A6" s="87"/>
      <c r="B6" s="57" t="s">
        <v>262</v>
      </c>
      <c r="C6" s="62"/>
      <c r="D6" s="111">
        <v>0</v>
      </c>
      <c r="E6" s="111">
        <v>0</v>
      </c>
      <c r="F6" s="111">
        <v>0</v>
      </c>
      <c r="G6" s="106" t="e">
        <f t="shared" si="0"/>
        <v>#DIV/0!</v>
      </c>
      <c r="H6" s="106" t="e">
        <f t="shared" si="1"/>
        <v>#DIV/0!</v>
      </c>
      <c r="I6" s="30"/>
    </row>
    <row r="7" spans="1:9" s="1" customFormat="1" ht="15">
      <c r="A7" s="87"/>
      <c r="B7" s="57" t="s">
        <v>8</v>
      </c>
      <c r="C7" s="62"/>
      <c r="D7" s="111">
        <v>330</v>
      </c>
      <c r="E7" s="111">
        <v>20</v>
      </c>
      <c r="F7" s="111">
        <v>157.9</v>
      </c>
      <c r="G7" s="106">
        <f t="shared" si="0"/>
        <v>0.4784848484848485</v>
      </c>
      <c r="H7" s="106">
        <f t="shared" si="1"/>
        <v>7.8950000000000005</v>
      </c>
      <c r="I7" s="30"/>
    </row>
    <row r="8" spans="1:9" s="1" customFormat="1" ht="15">
      <c r="A8" s="87"/>
      <c r="B8" s="57" t="s">
        <v>9</v>
      </c>
      <c r="C8" s="62"/>
      <c r="D8" s="111">
        <v>200</v>
      </c>
      <c r="E8" s="111">
        <v>10</v>
      </c>
      <c r="F8" s="111">
        <v>5.1</v>
      </c>
      <c r="G8" s="106">
        <f t="shared" si="0"/>
        <v>0.0255</v>
      </c>
      <c r="H8" s="106">
        <f t="shared" si="1"/>
        <v>0.51</v>
      </c>
      <c r="I8" s="30"/>
    </row>
    <row r="9" spans="1:9" s="1" customFormat="1" ht="15">
      <c r="A9" s="87"/>
      <c r="B9" s="57" t="s">
        <v>10</v>
      </c>
      <c r="C9" s="62"/>
      <c r="D9" s="111">
        <v>1400</v>
      </c>
      <c r="E9" s="111">
        <v>130</v>
      </c>
      <c r="F9" s="111">
        <v>132.1</v>
      </c>
      <c r="G9" s="106">
        <f t="shared" si="0"/>
        <v>0.09435714285714285</v>
      </c>
      <c r="H9" s="106">
        <f t="shared" si="1"/>
        <v>1.0161538461538462</v>
      </c>
      <c r="I9" s="30"/>
    </row>
    <row r="10" spans="1:9" s="1" customFormat="1" ht="15">
      <c r="A10" s="87"/>
      <c r="B10" s="57" t="s">
        <v>107</v>
      </c>
      <c r="C10" s="62"/>
      <c r="D10" s="111">
        <v>13.5</v>
      </c>
      <c r="E10" s="111">
        <v>2</v>
      </c>
      <c r="F10" s="111">
        <v>19.5</v>
      </c>
      <c r="G10" s="106">
        <f t="shared" si="0"/>
        <v>1.4444444444444444</v>
      </c>
      <c r="H10" s="106">
        <f t="shared" si="1"/>
        <v>9.75</v>
      </c>
      <c r="I10" s="30"/>
    </row>
    <row r="11" spans="1:9" s="1" customFormat="1" ht="25.5">
      <c r="A11" s="87"/>
      <c r="B11" s="57" t="s">
        <v>11</v>
      </c>
      <c r="C11" s="62"/>
      <c r="D11" s="111">
        <v>0</v>
      </c>
      <c r="E11" s="111">
        <v>0</v>
      </c>
      <c r="F11" s="111">
        <v>0</v>
      </c>
      <c r="G11" s="106">
        <v>0</v>
      </c>
      <c r="H11" s="106">
        <v>0</v>
      </c>
      <c r="I11" s="30"/>
    </row>
    <row r="12" spans="1:9" s="1" customFormat="1" ht="15">
      <c r="A12" s="87"/>
      <c r="B12" s="57" t="s">
        <v>12</v>
      </c>
      <c r="C12" s="62"/>
      <c r="D12" s="111">
        <v>0</v>
      </c>
      <c r="E12" s="111">
        <v>0</v>
      </c>
      <c r="F12" s="111">
        <v>0</v>
      </c>
      <c r="G12" s="106">
        <v>0</v>
      </c>
      <c r="H12" s="106">
        <v>0</v>
      </c>
      <c r="I12" s="30"/>
    </row>
    <row r="13" spans="1:9" s="1" customFormat="1" ht="15">
      <c r="A13" s="87"/>
      <c r="B13" s="57" t="s">
        <v>13</v>
      </c>
      <c r="C13" s="62"/>
      <c r="D13" s="111">
        <v>0</v>
      </c>
      <c r="E13" s="111">
        <v>0</v>
      </c>
      <c r="F13" s="111">
        <v>0</v>
      </c>
      <c r="G13" s="106">
        <v>0</v>
      </c>
      <c r="H13" s="106">
        <v>0</v>
      </c>
      <c r="I13" s="30"/>
    </row>
    <row r="14" spans="1:9" s="1" customFormat="1" ht="15">
      <c r="A14" s="87"/>
      <c r="B14" s="57" t="s">
        <v>15</v>
      </c>
      <c r="C14" s="62"/>
      <c r="D14" s="111">
        <v>0</v>
      </c>
      <c r="E14" s="111">
        <v>0</v>
      </c>
      <c r="F14" s="111">
        <v>0</v>
      </c>
      <c r="G14" s="106">
        <v>0</v>
      </c>
      <c r="H14" s="106">
        <v>0</v>
      </c>
      <c r="I14" s="30"/>
    </row>
    <row r="15" spans="1:9" s="1" customFormat="1" ht="15">
      <c r="A15" s="87"/>
      <c r="B15" s="57" t="s">
        <v>16</v>
      </c>
      <c r="C15" s="62"/>
      <c r="D15" s="111">
        <v>0</v>
      </c>
      <c r="E15" s="111">
        <v>0</v>
      </c>
      <c r="F15" s="111">
        <v>0</v>
      </c>
      <c r="G15" s="106">
        <v>0</v>
      </c>
      <c r="H15" s="106">
        <v>0</v>
      </c>
      <c r="I15" s="30"/>
    </row>
    <row r="16" spans="1:9" s="1" customFormat="1" ht="42" customHeight="1">
      <c r="A16" s="87"/>
      <c r="B16" s="57" t="s">
        <v>114</v>
      </c>
      <c r="C16" s="62"/>
      <c r="D16" s="111">
        <v>0</v>
      </c>
      <c r="E16" s="111">
        <v>0</v>
      </c>
      <c r="F16" s="111">
        <v>0</v>
      </c>
      <c r="G16" s="106">
        <v>0</v>
      </c>
      <c r="H16" s="106">
        <v>0</v>
      </c>
      <c r="I16" s="30"/>
    </row>
    <row r="17" spans="1:9" s="1" customFormat="1" ht="34.5" customHeight="1">
      <c r="A17" s="87"/>
      <c r="B17" s="57" t="s">
        <v>117</v>
      </c>
      <c r="C17" s="62"/>
      <c r="D17" s="111">
        <v>0</v>
      </c>
      <c r="E17" s="111">
        <v>0</v>
      </c>
      <c r="F17" s="111">
        <v>30</v>
      </c>
      <c r="G17" s="106">
        <v>0</v>
      </c>
      <c r="H17" s="106">
        <v>0</v>
      </c>
      <c r="I17" s="30"/>
    </row>
    <row r="18" spans="1:9" s="1" customFormat="1" ht="25.5">
      <c r="A18" s="87"/>
      <c r="B18" s="57" t="s">
        <v>19</v>
      </c>
      <c r="C18" s="62"/>
      <c r="D18" s="111">
        <v>0</v>
      </c>
      <c r="E18" s="111">
        <v>0</v>
      </c>
      <c r="F18" s="111">
        <v>0</v>
      </c>
      <c r="G18" s="106">
        <v>0</v>
      </c>
      <c r="H18" s="106">
        <v>0</v>
      </c>
      <c r="I18" s="30"/>
    </row>
    <row r="19" spans="1:9" s="1" customFormat="1" ht="15">
      <c r="A19" s="87"/>
      <c r="B19" s="57" t="s">
        <v>120</v>
      </c>
      <c r="C19" s="62"/>
      <c r="D19" s="111">
        <v>0</v>
      </c>
      <c r="E19" s="111">
        <v>0</v>
      </c>
      <c r="F19" s="111">
        <v>0</v>
      </c>
      <c r="G19" s="106">
        <v>0</v>
      </c>
      <c r="H19" s="106">
        <v>0</v>
      </c>
      <c r="I19" s="30"/>
    </row>
    <row r="20" spans="1:9" s="1" customFormat="1" ht="15">
      <c r="A20" s="87"/>
      <c r="B20" s="57" t="s">
        <v>22</v>
      </c>
      <c r="C20" s="62"/>
      <c r="D20" s="111">
        <v>0</v>
      </c>
      <c r="E20" s="111">
        <v>0</v>
      </c>
      <c r="F20" s="111"/>
      <c r="G20" s="106">
        <v>0</v>
      </c>
      <c r="H20" s="106">
        <v>0</v>
      </c>
      <c r="I20" s="30"/>
    </row>
    <row r="21" spans="1:9" s="1" customFormat="1" ht="30.75" customHeight="1">
      <c r="A21" s="87"/>
      <c r="B21" s="59" t="s">
        <v>81</v>
      </c>
      <c r="C21" s="63"/>
      <c r="D21" s="111">
        <f>D22+D23+D24+D25+D26</f>
        <v>454.2</v>
      </c>
      <c r="E21" s="111">
        <f>E22+E23+E24+E25+E26</f>
        <v>114.6</v>
      </c>
      <c r="F21" s="111">
        <f>F22+F23+F24+F25+F26</f>
        <v>56.3</v>
      </c>
      <c r="G21" s="106">
        <f t="shared" si="0"/>
        <v>0.12395420519594892</v>
      </c>
      <c r="H21" s="106">
        <f t="shared" si="1"/>
        <v>0.4912739965095986</v>
      </c>
      <c r="I21" s="30"/>
    </row>
    <row r="22" spans="1:9" s="1" customFormat="1" ht="15">
      <c r="A22" s="87"/>
      <c r="B22" s="57" t="s">
        <v>24</v>
      </c>
      <c r="C22" s="62"/>
      <c r="D22" s="111">
        <v>294.2</v>
      </c>
      <c r="E22" s="111">
        <v>73.6</v>
      </c>
      <c r="F22" s="111">
        <v>30</v>
      </c>
      <c r="G22" s="106">
        <f t="shared" si="0"/>
        <v>0.10197144799456152</v>
      </c>
      <c r="H22" s="106">
        <f t="shared" si="1"/>
        <v>0.40760869565217395</v>
      </c>
      <c r="I22" s="30"/>
    </row>
    <row r="23" spans="1:9" s="1" customFormat="1" ht="15">
      <c r="A23" s="87"/>
      <c r="B23" s="57" t="s">
        <v>102</v>
      </c>
      <c r="C23" s="62"/>
      <c r="D23" s="111">
        <v>160</v>
      </c>
      <c r="E23" s="111">
        <v>41</v>
      </c>
      <c r="F23" s="111">
        <v>26.3</v>
      </c>
      <c r="G23" s="106">
        <f t="shared" si="0"/>
        <v>0.164375</v>
      </c>
      <c r="H23" s="106">
        <f t="shared" si="1"/>
        <v>0.6414634146341464</v>
      </c>
      <c r="I23" s="30"/>
    </row>
    <row r="24" spans="1:9" s="1" customFormat="1" ht="25.5">
      <c r="A24" s="87"/>
      <c r="B24" s="57" t="s">
        <v>67</v>
      </c>
      <c r="C24" s="62"/>
      <c r="D24" s="111">
        <v>0</v>
      </c>
      <c r="E24" s="111">
        <v>0</v>
      </c>
      <c r="F24" s="111">
        <v>0</v>
      </c>
      <c r="G24" s="106">
        <v>0</v>
      </c>
      <c r="H24" s="106">
        <v>0</v>
      </c>
      <c r="I24" s="30"/>
    </row>
    <row r="25" spans="1:9" s="1" customFormat="1" ht="30.75" customHeight="1" thickBot="1">
      <c r="A25" s="87"/>
      <c r="B25" s="99" t="s">
        <v>155</v>
      </c>
      <c r="C25" s="100"/>
      <c r="D25" s="111">
        <v>0</v>
      </c>
      <c r="E25" s="111">
        <v>0</v>
      </c>
      <c r="F25" s="111">
        <v>0</v>
      </c>
      <c r="G25" s="106">
        <v>0</v>
      </c>
      <c r="H25" s="106">
        <v>0</v>
      </c>
      <c r="I25" s="30"/>
    </row>
    <row r="26" spans="1:9" s="1" customFormat="1" ht="42.75" customHeight="1">
      <c r="A26" s="87"/>
      <c r="B26" s="57" t="s">
        <v>27</v>
      </c>
      <c r="C26" s="62"/>
      <c r="D26" s="111">
        <v>0</v>
      </c>
      <c r="E26" s="111">
        <v>0</v>
      </c>
      <c r="F26" s="111">
        <v>0</v>
      </c>
      <c r="G26" s="106">
        <v>0</v>
      </c>
      <c r="H26" s="106">
        <v>0</v>
      </c>
      <c r="I26" s="30"/>
    </row>
    <row r="27" spans="1:9" s="1" customFormat="1" ht="21" customHeight="1">
      <c r="A27" s="87"/>
      <c r="B27" s="60" t="s">
        <v>28</v>
      </c>
      <c r="C27" s="76"/>
      <c r="D27" s="110">
        <f>D4+D21</f>
        <v>2580.7</v>
      </c>
      <c r="E27" s="110">
        <f>E4+E21</f>
        <v>296.6</v>
      </c>
      <c r="F27" s="110">
        <f>F4+F21</f>
        <v>429.8</v>
      </c>
      <c r="G27" s="106">
        <f t="shared" si="0"/>
        <v>0.16654396094083002</v>
      </c>
      <c r="H27" s="106">
        <f t="shared" si="1"/>
        <v>1.4490896830748483</v>
      </c>
      <c r="I27" s="30"/>
    </row>
    <row r="28" spans="1:9" s="1" customFormat="1" ht="21" customHeight="1">
      <c r="A28" s="87"/>
      <c r="B28" s="57" t="s">
        <v>108</v>
      </c>
      <c r="C28" s="62"/>
      <c r="D28" s="111">
        <f>D4</f>
        <v>2126.5</v>
      </c>
      <c r="E28" s="111">
        <f>E4</f>
        <v>182</v>
      </c>
      <c r="F28" s="111">
        <f>F4</f>
        <v>373.5</v>
      </c>
      <c r="G28" s="106">
        <f t="shared" si="0"/>
        <v>0.1756407241946861</v>
      </c>
      <c r="H28" s="106">
        <f t="shared" si="1"/>
        <v>2.052197802197802</v>
      </c>
      <c r="I28" s="30"/>
    </row>
    <row r="29" spans="1:9" s="1" customFormat="1" ht="12.75">
      <c r="A29" s="214"/>
      <c r="B29" s="233"/>
      <c r="C29" s="233"/>
      <c r="D29" s="233"/>
      <c r="E29" s="233"/>
      <c r="F29" s="233"/>
      <c r="G29" s="233"/>
      <c r="H29" s="234"/>
      <c r="I29" s="30"/>
    </row>
    <row r="30" spans="1:9" s="1" customFormat="1" ht="15" customHeight="1">
      <c r="A30" s="236" t="s">
        <v>159</v>
      </c>
      <c r="B30" s="217" t="s">
        <v>29</v>
      </c>
      <c r="C30" s="229" t="s">
        <v>192</v>
      </c>
      <c r="D30" s="213" t="s">
        <v>3</v>
      </c>
      <c r="E30" s="208" t="s">
        <v>315</v>
      </c>
      <c r="F30" s="208" t="s">
        <v>4</v>
      </c>
      <c r="G30" s="231" t="s">
        <v>147</v>
      </c>
      <c r="H30" s="208" t="s">
        <v>316</v>
      </c>
      <c r="I30" s="30"/>
    </row>
    <row r="31" spans="1:9" s="1" customFormat="1" ht="15" customHeight="1">
      <c r="A31" s="236"/>
      <c r="B31" s="217"/>
      <c r="C31" s="230"/>
      <c r="D31" s="213"/>
      <c r="E31" s="209"/>
      <c r="F31" s="209"/>
      <c r="G31" s="232"/>
      <c r="H31" s="209"/>
      <c r="I31" s="30"/>
    </row>
    <row r="32" spans="1:9" s="1" customFormat="1" ht="25.5">
      <c r="A32" s="63" t="s">
        <v>69</v>
      </c>
      <c r="B32" s="59" t="s">
        <v>30</v>
      </c>
      <c r="C32" s="63"/>
      <c r="D32" s="77">
        <f>D33+D34+D35</f>
        <v>1792.9</v>
      </c>
      <c r="E32" s="77">
        <f>E33+E34+E35</f>
        <v>482.8</v>
      </c>
      <c r="F32" s="77">
        <f>F33+F34+F35</f>
        <v>430.2</v>
      </c>
      <c r="G32" s="107">
        <f>F32/D32</f>
        <v>0.239946455463216</v>
      </c>
      <c r="H32" s="107">
        <f>F32/E32</f>
        <v>0.8910521955260977</v>
      </c>
      <c r="I32" s="30"/>
    </row>
    <row r="33" spans="1:9" s="1" customFormat="1" ht="80.25" customHeight="1">
      <c r="A33" s="62" t="s">
        <v>72</v>
      </c>
      <c r="B33" s="57" t="s">
        <v>163</v>
      </c>
      <c r="C33" s="62" t="s">
        <v>72</v>
      </c>
      <c r="D33" s="58">
        <v>1777.7</v>
      </c>
      <c r="E33" s="58">
        <v>479</v>
      </c>
      <c r="F33" s="58">
        <v>429.2</v>
      </c>
      <c r="G33" s="107">
        <f aca="true" t="shared" si="2" ref="G33:G63">F33/D33</f>
        <v>0.24143556280587275</v>
      </c>
      <c r="H33" s="107">
        <f aca="true" t="shared" si="3" ref="H33:H63">F33/E33</f>
        <v>0.8960334029227557</v>
      </c>
      <c r="I33" s="30"/>
    </row>
    <row r="34" spans="1:9" s="1" customFormat="1" ht="18.75" customHeight="1">
      <c r="A34" s="62" t="s">
        <v>74</v>
      </c>
      <c r="B34" s="57" t="s">
        <v>35</v>
      </c>
      <c r="C34" s="62" t="s">
        <v>74</v>
      </c>
      <c r="D34" s="58">
        <v>10</v>
      </c>
      <c r="E34" s="58">
        <v>2.5</v>
      </c>
      <c r="F34" s="58">
        <v>0</v>
      </c>
      <c r="G34" s="107">
        <f t="shared" si="2"/>
        <v>0</v>
      </c>
      <c r="H34" s="107">
        <f t="shared" si="3"/>
        <v>0</v>
      </c>
      <c r="I34" s="30"/>
    </row>
    <row r="35" spans="1:9" s="1" customFormat="1" ht="25.5">
      <c r="A35" s="62" t="s">
        <v>130</v>
      </c>
      <c r="B35" s="57" t="s">
        <v>123</v>
      </c>
      <c r="C35" s="62"/>
      <c r="D35" s="58">
        <f>D36+D37</f>
        <v>5.2</v>
      </c>
      <c r="E35" s="58">
        <f>E36+E37</f>
        <v>1.3</v>
      </c>
      <c r="F35" s="58">
        <f>F36+F37</f>
        <v>1</v>
      </c>
      <c r="G35" s="107">
        <f t="shared" si="2"/>
        <v>0.1923076923076923</v>
      </c>
      <c r="H35" s="107">
        <f t="shared" si="3"/>
        <v>0.7692307692307692</v>
      </c>
      <c r="I35" s="30"/>
    </row>
    <row r="36" spans="1:9" s="16" customFormat="1" ht="30.75" customHeight="1">
      <c r="A36" s="78"/>
      <c r="B36" s="66" t="s">
        <v>209</v>
      </c>
      <c r="C36" s="78" t="s">
        <v>210</v>
      </c>
      <c r="D36" s="79">
        <v>5.2</v>
      </c>
      <c r="E36" s="79">
        <v>1.3</v>
      </c>
      <c r="F36" s="79">
        <v>1</v>
      </c>
      <c r="G36" s="107">
        <f t="shared" si="2"/>
        <v>0.1923076923076923</v>
      </c>
      <c r="H36" s="107">
        <f t="shared" si="3"/>
        <v>0.7692307692307692</v>
      </c>
      <c r="I36" s="43"/>
    </row>
    <row r="37" spans="1:9" s="16" customFormat="1" ht="39" customHeight="1" hidden="1">
      <c r="A37" s="78"/>
      <c r="B37" s="66" t="s">
        <v>244</v>
      </c>
      <c r="C37" s="78" t="s">
        <v>243</v>
      </c>
      <c r="D37" s="79">
        <v>0</v>
      </c>
      <c r="E37" s="79">
        <v>0</v>
      </c>
      <c r="F37" s="79">
        <v>0</v>
      </c>
      <c r="G37" s="107" t="e">
        <f t="shared" si="2"/>
        <v>#DIV/0!</v>
      </c>
      <c r="H37" s="107" t="e">
        <f t="shared" si="3"/>
        <v>#DIV/0!</v>
      </c>
      <c r="I37" s="43"/>
    </row>
    <row r="38" spans="1:9" s="1" customFormat="1" ht="18" customHeight="1">
      <c r="A38" s="63" t="s">
        <v>111</v>
      </c>
      <c r="B38" s="59" t="s">
        <v>104</v>
      </c>
      <c r="C38" s="63"/>
      <c r="D38" s="77">
        <f>D39</f>
        <v>160</v>
      </c>
      <c r="E38" s="77">
        <f>E39</f>
        <v>136</v>
      </c>
      <c r="F38" s="77">
        <f>F39</f>
        <v>26.3</v>
      </c>
      <c r="G38" s="107">
        <f t="shared" si="2"/>
        <v>0.164375</v>
      </c>
      <c r="H38" s="107">
        <f t="shared" si="3"/>
        <v>0.19338235294117648</v>
      </c>
      <c r="I38" s="30"/>
    </row>
    <row r="39" spans="1:9" s="1" customFormat="1" ht="54" customHeight="1">
      <c r="A39" s="62" t="s">
        <v>112</v>
      </c>
      <c r="B39" s="57" t="s">
        <v>168</v>
      </c>
      <c r="C39" s="62" t="s">
        <v>193</v>
      </c>
      <c r="D39" s="58">
        <v>160</v>
      </c>
      <c r="E39" s="58">
        <v>136</v>
      </c>
      <c r="F39" s="58">
        <v>26.3</v>
      </c>
      <c r="G39" s="107">
        <f t="shared" si="2"/>
        <v>0.164375</v>
      </c>
      <c r="H39" s="107">
        <f t="shared" si="3"/>
        <v>0.19338235294117648</v>
      </c>
      <c r="I39" s="30"/>
    </row>
    <row r="40" spans="1:9" s="1" customFormat="1" ht="25.5" hidden="1">
      <c r="A40" s="63" t="s">
        <v>75</v>
      </c>
      <c r="B40" s="59" t="s">
        <v>38</v>
      </c>
      <c r="C40" s="63"/>
      <c r="D40" s="77">
        <f aca="true" t="shared" si="4" ref="D40:F41">D41</f>
        <v>0</v>
      </c>
      <c r="E40" s="77">
        <f t="shared" si="4"/>
        <v>0</v>
      </c>
      <c r="F40" s="77">
        <f t="shared" si="4"/>
        <v>0</v>
      </c>
      <c r="G40" s="107" t="e">
        <f t="shared" si="2"/>
        <v>#DIV/0!</v>
      </c>
      <c r="H40" s="107" t="e">
        <f t="shared" si="3"/>
        <v>#DIV/0!</v>
      </c>
      <c r="I40" s="30"/>
    </row>
    <row r="41" spans="1:9" s="1" customFormat="1" ht="25.5" hidden="1">
      <c r="A41" s="62" t="s">
        <v>113</v>
      </c>
      <c r="B41" s="57" t="s">
        <v>106</v>
      </c>
      <c r="C41" s="62"/>
      <c r="D41" s="58">
        <f>D42</f>
        <v>0</v>
      </c>
      <c r="E41" s="58">
        <f>E42</f>
        <v>0</v>
      </c>
      <c r="F41" s="58">
        <f t="shared" si="4"/>
        <v>0</v>
      </c>
      <c r="G41" s="107" t="e">
        <f t="shared" si="2"/>
        <v>#DIV/0!</v>
      </c>
      <c r="H41" s="107" t="e">
        <f t="shared" si="3"/>
        <v>#DIV/0!</v>
      </c>
      <c r="I41" s="30"/>
    </row>
    <row r="42" spans="1:9" s="16" customFormat="1" ht="54" customHeight="1" hidden="1">
      <c r="A42" s="78"/>
      <c r="B42" s="66" t="s">
        <v>200</v>
      </c>
      <c r="C42" s="78" t="s">
        <v>199</v>
      </c>
      <c r="D42" s="79">
        <v>0</v>
      </c>
      <c r="E42" s="79">
        <v>0</v>
      </c>
      <c r="F42" s="79">
        <v>0</v>
      </c>
      <c r="G42" s="107" t="e">
        <f t="shared" si="2"/>
        <v>#DIV/0!</v>
      </c>
      <c r="H42" s="107" t="e">
        <f t="shared" si="3"/>
        <v>#DIV/0!</v>
      </c>
      <c r="I42" s="43"/>
    </row>
    <row r="43" spans="1:9" s="16" customFormat="1" ht="28.5" customHeight="1">
      <c r="A43" s="63" t="s">
        <v>76</v>
      </c>
      <c r="B43" s="59" t="s">
        <v>40</v>
      </c>
      <c r="C43" s="63"/>
      <c r="D43" s="77">
        <f aca="true" t="shared" si="5" ref="D43:F44">D44</f>
        <v>7.5</v>
      </c>
      <c r="E43" s="77">
        <f t="shared" si="5"/>
        <v>7.5</v>
      </c>
      <c r="F43" s="77">
        <f t="shared" si="5"/>
        <v>7.5</v>
      </c>
      <c r="G43" s="107">
        <f t="shared" si="2"/>
        <v>1</v>
      </c>
      <c r="H43" s="107">
        <f t="shared" si="3"/>
        <v>1</v>
      </c>
      <c r="I43" s="43"/>
    </row>
    <row r="44" spans="1:9" s="16" customFormat="1" ht="37.5" customHeight="1">
      <c r="A44" s="80" t="s">
        <v>77</v>
      </c>
      <c r="B44" s="70" t="s">
        <v>125</v>
      </c>
      <c r="C44" s="62"/>
      <c r="D44" s="58">
        <f t="shared" si="5"/>
        <v>7.5</v>
      </c>
      <c r="E44" s="58">
        <f t="shared" si="5"/>
        <v>7.5</v>
      </c>
      <c r="F44" s="58">
        <f t="shared" si="5"/>
        <v>7.5</v>
      </c>
      <c r="G44" s="107">
        <f t="shared" si="2"/>
        <v>1</v>
      </c>
      <c r="H44" s="107">
        <f t="shared" si="3"/>
        <v>1</v>
      </c>
      <c r="I44" s="43"/>
    </row>
    <row r="45" spans="1:9" s="16" customFormat="1" ht="54" customHeight="1">
      <c r="A45" s="78"/>
      <c r="B45" s="67" t="s">
        <v>208</v>
      </c>
      <c r="C45" s="78" t="s">
        <v>378</v>
      </c>
      <c r="D45" s="79">
        <v>7.5</v>
      </c>
      <c r="E45" s="79">
        <v>7.5</v>
      </c>
      <c r="F45" s="79">
        <v>7.5</v>
      </c>
      <c r="G45" s="107">
        <f t="shared" si="2"/>
        <v>1</v>
      </c>
      <c r="H45" s="107">
        <f t="shared" si="3"/>
        <v>1</v>
      </c>
      <c r="I45" s="43"/>
    </row>
    <row r="46" spans="1:9" s="1" customFormat="1" ht="38.25">
      <c r="A46" s="63" t="s">
        <v>78</v>
      </c>
      <c r="B46" s="59" t="s">
        <v>41</v>
      </c>
      <c r="C46" s="63"/>
      <c r="D46" s="77">
        <f>D47</f>
        <v>300</v>
      </c>
      <c r="E46" s="77">
        <f>E47</f>
        <v>112.9</v>
      </c>
      <c r="F46" s="77">
        <f>F47</f>
        <v>111.4</v>
      </c>
      <c r="G46" s="107">
        <f t="shared" si="2"/>
        <v>0.37133333333333335</v>
      </c>
      <c r="H46" s="107">
        <f t="shared" si="3"/>
        <v>0.9867139061116031</v>
      </c>
      <c r="I46" s="30"/>
    </row>
    <row r="47" spans="1:9" s="1" customFormat="1" ht="12.75">
      <c r="A47" s="62" t="s">
        <v>44</v>
      </c>
      <c r="B47" s="57" t="s">
        <v>45</v>
      </c>
      <c r="C47" s="62"/>
      <c r="D47" s="58">
        <f>D48+D49+D51+D50</f>
        <v>300</v>
      </c>
      <c r="E47" s="58">
        <f>E48+E49+E51+E50</f>
        <v>112.9</v>
      </c>
      <c r="F47" s="58">
        <f>F48+F49+F51+F50</f>
        <v>111.4</v>
      </c>
      <c r="G47" s="107">
        <f t="shared" si="2"/>
        <v>0.37133333333333335</v>
      </c>
      <c r="H47" s="107">
        <f t="shared" si="3"/>
        <v>0.9867139061116031</v>
      </c>
      <c r="I47" s="30"/>
    </row>
    <row r="48" spans="1:9" s="16" customFormat="1" ht="12.75">
      <c r="A48" s="78"/>
      <c r="B48" s="66" t="s">
        <v>99</v>
      </c>
      <c r="C48" s="62" t="s">
        <v>325</v>
      </c>
      <c r="D48" s="79">
        <v>260</v>
      </c>
      <c r="E48" s="79">
        <v>78.4</v>
      </c>
      <c r="F48" s="79">
        <v>78.4</v>
      </c>
      <c r="G48" s="107">
        <f t="shared" si="2"/>
        <v>0.30153846153846153</v>
      </c>
      <c r="H48" s="107">
        <f t="shared" si="3"/>
        <v>1</v>
      </c>
      <c r="I48" s="43"/>
    </row>
    <row r="49" spans="1:9" s="16" customFormat="1" ht="12.75" hidden="1">
      <c r="A49" s="78"/>
      <c r="B49" s="66" t="s">
        <v>233</v>
      </c>
      <c r="C49" s="78" t="s">
        <v>326</v>
      </c>
      <c r="D49" s="79">
        <v>0</v>
      </c>
      <c r="E49" s="79">
        <v>0</v>
      </c>
      <c r="F49" s="79">
        <v>0</v>
      </c>
      <c r="G49" s="107" t="e">
        <f t="shared" si="2"/>
        <v>#DIV/0!</v>
      </c>
      <c r="H49" s="107" t="e">
        <f t="shared" si="3"/>
        <v>#DIV/0!</v>
      </c>
      <c r="I49" s="43"/>
    </row>
    <row r="50" spans="1:9" s="16" customFormat="1" ht="12.75" hidden="1">
      <c r="A50" s="78"/>
      <c r="B50" s="66" t="s">
        <v>322</v>
      </c>
      <c r="C50" s="78" t="s">
        <v>327</v>
      </c>
      <c r="D50" s="79">
        <v>0</v>
      </c>
      <c r="E50" s="79">
        <v>0</v>
      </c>
      <c r="F50" s="79">
        <v>0</v>
      </c>
      <c r="G50" s="107" t="e">
        <f t="shared" si="2"/>
        <v>#DIV/0!</v>
      </c>
      <c r="H50" s="107" t="e">
        <f t="shared" si="3"/>
        <v>#DIV/0!</v>
      </c>
      <c r="I50" s="43"/>
    </row>
    <row r="51" spans="1:9" s="16" customFormat="1" ht="31.5" customHeight="1">
      <c r="A51" s="78"/>
      <c r="B51" s="66" t="s">
        <v>178</v>
      </c>
      <c r="C51" s="78" t="s">
        <v>328</v>
      </c>
      <c r="D51" s="79">
        <v>40</v>
      </c>
      <c r="E51" s="79">
        <v>34.5</v>
      </c>
      <c r="F51" s="79">
        <v>33</v>
      </c>
      <c r="G51" s="107">
        <f t="shared" si="2"/>
        <v>0.825</v>
      </c>
      <c r="H51" s="107">
        <f t="shared" si="3"/>
        <v>0.9565217391304348</v>
      </c>
      <c r="I51" s="43"/>
    </row>
    <row r="52" spans="1:9" s="1" customFormat="1" ht="25.5">
      <c r="A52" s="68" t="s">
        <v>128</v>
      </c>
      <c r="B52" s="69" t="s">
        <v>126</v>
      </c>
      <c r="C52" s="68"/>
      <c r="D52" s="77">
        <f>D54</f>
        <v>0.5</v>
      </c>
      <c r="E52" s="77">
        <f>E54</f>
        <v>0.5</v>
      </c>
      <c r="F52" s="77">
        <f>F54</f>
        <v>0.5</v>
      </c>
      <c r="G52" s="107">
        <f t="shared" si="2"/>
        <v>1</v>
      </c>
      <c r="H52" s="107">
        <f t="shared" si="3"/>
        <v>1</v>
      </c>
      <c r="I52" s="30"/>
    </row>
    <row r="53" spans="1:9" s="1" customFormat="1" ht="25.5">
      <c r="A53" s="80" t="s">
        <v>122</v>
      </c>
      <c r="B53" s="57" t="s">
        <v>129</v>
      </c>
      <c r="C53" s="62"/>
      <c r="D53" s="58">
        <f>D54</f>
        <v>0.5</v>
      </c>
      <c r="E53" s="58">
        <f>E54</f>
        <v>0.5</v>
      </c>
      <c r="F53" s="58">
        <f>F54</f>
        <v>0.5</v>
      </c>
      <c r="G53" s="107">
        <f t="shared" si="2"/>
        <v>1</v>
      </c>
      <c r="H53" s="107">
        <f t="shared" si="3"/>
        <v>1</v>
      </c>
      <c r="I53" s="30"/>
    </row>
    <row r="54" spans="1:9" s="16" customFormat="1" ht="31.5" customHeight="1">
      <c r="A54" s="78"/>
      <c r="B54" s="66" t="s">
        <v>240</v>
      </c>
      <c r="C54" s="78" t="s">
        <v>329</v>
      </c>
      <c r="D54" s="79">
        <v>0.5</v>
      </c>
      <c r="E54" s="79">
        <v>0.5</v>
      </c>
      <c r="F54" s="79">
        <v>0.5</v>
      </c>
      <c r="G54" s="107">
        <f t="shared" si="2"/>
        <v>1</v>
      </c>
      <c r="H54" s="107">
        <f t="shared" si="3"/>
        <v>1</v>
      </c>
      <c r="I54" s="43"/>
    </row>
    <row r="55" spans="1:9" s="1" customFormat="1" ht="12.75" hidden="1">
      <c r="A55" s="63" t="s">
        <v>46</v>
      </c>
      <c r="B55" s="59" t="s">
        <v>47</v>
      </c>
      <c r="C55" s="63"/>
      <c r="D55" s="77">
        <f aca="true" t="shared" si="6" ref="D55:F56">D56</f>
        <v>0</v>
      </c>
      <c r="E55" s="77">
        <f t="shared" si="6"/>
        <v>0</v>
      </c>
      <c r="F55" s="77">
        <f t="shared" si="6"/>
        <v>0</v>
      </c>
      <c r="G55" s="107" t="e">
        <f t="shared" si="2"/>
        <v>#DIV/0!</v>
      </c>
      <c r="H55" s="107" t="e">
        <f t="shared" si="3"/>
        <v>#DIV/0!</v>
      </c>
      <c r="I55" s="30"/>
    </row>
    <row r="56" spans="1:9" s="1" customFormat="1" ht="12.75" hidden="1">
      <c r="A56" s="62" t="s">
        <v>51</v>
      </c>
      <c r="B56" s="57" t="s">
        <v>52</v>
      </c>
      <c r="C56" s="62"/>
      <c r="D56" s="58">
        <f t="shared" si="6"/>
        <v>0</v>
      </c>
      <c r="E56" s="58">
        <f t="shared" si="6"/>
        <v>0</v>
      </c>
      <c r="F56" s="58">
        <f t="shared" si="6"/>
        <v>0</v>
      </c>
      <c r="G56" s="107" t="e">
        <f t="shared" si="2"/>
        <v>#DIV/0!</v>
      </c>
      <c r="H56" s="107" t="e">
        <f t="shared" si="3"/>
        <v>#DIV/0!</v>
      </c>
      <c r="I56" s="30"/>
    </row>
    <row r="57" spans="1:9" s="16" customFormat="1" ht="40.5" customHeight="1" hidden="1">
      <c r="A57" s="78"/>
      <c r="B57" s="66" t="s">
        <v>235</v>
      </c>
      <c r="C57" s="78" t="s">
        <v>236</v>
      </c>
      <c r="D57" s="79">
        <v>0</v>
      </c>
      <c r="E57" s="79">
        <v>0</v>
      </c>
      <c r="F57" s="79">
        <v>0</v>
      </c>
      <c r="G57" s="107" t="e">
        <f t="shared" si="2"/>
        <v>#DIV/0!</v>
      </c>
      <c r="H57" s="107" t="e">
        <f t="shared" si="3"/>
        <v>#DIV/0!</v>
      </c>
      <c r="I57" s="43"/>
    </row>
    <row r="58" spans="1:9" s="1" customFormat="1" ht="12.75">
      <c r="A58" s="63">
        <v>1000</v>
      </c>
      <c r="B58" s="59" t="s">
        <v>61</v>
      </c>
      <c r="C58" s="63"/>
      <c r="D58" s="77">
        <f>D59</f>
        <v>18</v>
      </c>
      <c r="E58" s="77">
        <f>E59</f>
        <v>4.5</v>
      </c>
      <c r="F58" s="77">
        <f>F59</f>
        <v>4.5</v>
      </c>
      <c r="G58" s="107">
        <f t="shared" si="2"/>
        <v>0.25</v>
      </c>
      <c r="H58" s="107">
        <f t="shared" si="3"/>
        <v>1</v>
      </c>
      <c r="I58" s="30"/>
    </row>
    <row r="59" spans="1:9" s="1" customFormat="1" ht="12.75">
      <c r="A59" s="62">
        <v>1001</v>
      </c>
      <c r="B59" s="57" t="s">
        <v>181</v>
      </c>
      <c r="C59" s="62" t="s">
        <v>62</v>
      </c>
      <c r="D59" s="58">
        <v>18</v>
      </c>
      <c r="E59" s="58">
        <v>4.5</v>
      </c>
      <c r="F59" s="58">
        <v>4.5</v>
      </c>
      <c r="G59" s="107">
        <f t="shared" si="2"/>
        <v>0.25</v>
      </c>
      <c r="H59" s="107">
        <f t="shared" si="3"/>
        <v>1</v>
      </c>
      <c r="I59" s="30"/>
    </row>
    <row r="60" spans="1:9" s="1" customFormat="1" ht="25.5">
      <c r="A60" s="63"/>
      <c r="B60" s="59" t="s">
        <v>100</v>
      </c>
      <c r="C60" s="63"/>
      <c r="D60" s="58">
        <f>D61</f>
        <v>411.8</v>
      </c>
      <c r="E60" s="58">
        <f>E61</f>
        <v>202.9</v>
      </c>
      <c r="F60" s="58">
        <f>F61</f>
        <v>100</v>
      </c>
      <c r="G60" s="107">
        <f t="shared" si="2"/>
        <v>0.24283632831471588</v>
      </c>
      <c r="H60" s="107">
        <f t="shared" si="3"/>
        <v>0.4928536224741252</v>
      </c>
      <c r="I60" s="30"/>
    </row>
    <row r="61" spans="1:9" s="16" customFormat="1" ht="25.5" customHeight="1">
      <c r="A61" s="78"/>
      <c r="B61" s="66" t="s">
        <v>101</v>
      </c>
      <c r="C61" s="78"/>
      <c r="D61" s="79">
        <v>411.8</v>
      </c>
      <c r="E61" s="79">
        <v>202.9</v>
      </c>
      <c r="F61" s="79">
        <v>100</v>
      </c>
      <c r="G61" s="107">
        <f t="shared" si="2"/>
        <v>0.24283632831471588</v>
      </c>
      <c r="H61" s="107">
        <f t="shared" si="3"/>
        <v>0.4928536224741252</v>
      </c>
      <c r="I61" s="43"/>
    </row>
    <row r="62" spans="1:9" s="11" customFormat="1" ht="15.75">
      <c r="A62" s="63"/>
      <c r="B62" s="71" t="s">
        <v>68</v>
      </c>
      <c r="C62" s="95"/>
      <c r="D62" s="96">
        <f>D32+D38+D40+D46+D55+D52+D58+D60+D43</f>
        <v>2690.7000000000003</v>
      </c>
      <c r="E62" s="96">
        <f>E32+E38+E40+E46+E55+E52+E58+E60+E43</f>
        <v>947.0999999999999</v>
      </c>
      <c r="F62" s="96">
        <f>F32+F38+F40+F46+F55+F52+F58+F60+F43</f>
        <v>680.4</v>
      </c>
      <c r="G62" s="107">
        <f t="shared" si="2"/>
        <v>0.2528710001114951</v>
      </c>
      <c r="H62" s="107">
        <f t="shared" si="3"/>
        <v>0.7184035476718404</v>
      </c>
      <c r="I62" s="44"/>
    </row>
    <row r="63" spans="1:9" s="1" customFormat="1" ht="25.5">
      <c r="A63" s="55"/>
      <c r="B63" s="57" t="s">
        <v>83</v>
      </c>
      <c r="C63" s="62"/>
      <c r="D63" s="84">
        <f>D60</f>
        <v>411.8</v>
      </c>
      <c r="E63" s="84">
        <f>E60</f>
        <v>202.9</v>
      </c>
      <c r="F63" s="84">
        <f>F60</f>
        <v>100</v>
      </c>
      <c r="G63" s="107">
        <f t="shared" si="2"/>
        <v>0.24283632831471588</v>
      </c>
      <c r="H63" s="107">
        <f t="shared" si="3"/>
        <v>0.4928536224741252</v>
      </c>
      <c r="I63" s="30"/>
    </row>
    <row r="64" spans="1:9" s="1" customFormat="1" ht="12.75">
      <c r="A64" s="73"/>
      <c r="C64" s="73"/>
      <c r="I64" s="30"/>
    </row>
    <row r="65" spans="1:9" s="1" customFormat="1" ht="12.75">
      <c r="A65" s="73"/>
      <c r="C65" s="73"/>
      <c r="I65" s="30"/>
    </row>
    <row r="66" spans="1:9" s="1" customFormat="1" ht="15">
      <c r="A66" s="73"/>
      <c r="B66" s="3" t="s">
        <v>93</v>
      </c>
      <c r="C66" s="6"/>
      <c r="F66" s="1">
        <v>348.4</v>
      </c>
      <c r="I66" s="30"/>
    </row>
    <row r="67" spans="1:9" s="1" customFormat="1" ht="15">
      <c r="A67" s="73"/>
      <c r="B67" s="3"/>
      <c r="C67" s="6"/>
      <c r="I67" s="30"/>
    </row>
    <row r="68" spans="1:9" s="1" customFormat="1" ht="15">
      <c r="A68" s="73"/>
      <c r="B68" s="3" t="s">
        <v>84</v>
      </c>
      <c r="C68" s="6"/>
      <c r="I68" s="30"/>
    </row>
    <row r="69" spans="1:9" s="1" customFormat="1" ht="15">
      <c r="A69" s="73"/>
      <c r="B69" s="3" t="s">
        <v>85</v>
      </c>
      <c r="C69" s="6"/>
      <c r="I69" s="30"/>
    </row>
    <row r="70" spans="1:9" s="1" customFormat="1" ht="15">
      <c r="A70" s="73"/>
      <c r="B70" s="3"/>
      <c r="C70" s="6"/>
      <c r="I70" s="30"/>
    </row>
    <row r="71" spans="1:9" s="1" customFormat="1" ht="15">
      <c r="A71" s="73"/>
      <c r="B71" s="3" t="s">
        <v>86</v>
      </c>
      <c r="C71" s="6"/>
      <c r="I71" s="30"/>
    </row>
    <row r="72" spans="1:9" s="1" customFormat="1" ht="15">
      <c r="A72" s="73"/>
      <c r="B72" s="3" t="s">
        <v>87</v>
      </c>
      <c r="C72" s="6"/>
      <c r="I72" s="30"/>
    </row>
    <row r="73" spans="1:9" s="1" customFormat="1" ht="15">
      <c r="A73" s="73"/>
      <c r="B73" s="3"/>
      <c r="C73" s="6"/>
      <c r="I73" s="30"/>
    </row>
    <row r="74" spans="1:9" s="1" customFormat="1" ht="15">
      <c r="A74" s="73"/>
      <c r="B74" s="3" t="s">
        <v>88</v>
      </c>
      <c r="C74" s="6"/>
      <c r="I74" s="30"/>
    </row>
    <row r="75" spans="1:9" s="1" customFormat="1" ht="15">
      <c r="A75" s="73"/>
      <c r="B75" s="3" t="s">
        <v>89</v>
      </c>
      <c r="C75" s="6"/>
      <c r="I75" s="30"/>
    </row>
    <row r="76" spans="1:9" s="1" customFormat="1" ht="15">
      <c r="A76" s="73"/>
      <c r="B76" s="3"/>
      <c r="C76" s="6"/>
      <c r="I76" s="30"/>
    </row>
    <row r="77" spans="1:9" s="1" customFormat="1" ht="15">
      <c r="A77" s="73"/>
      <c r="B77" s="3" t="s">
        <v>90</v>
      </c>
      <c r="C77" s="6"/>
      <c r="I77" s="30"/>
    </row>
    <row r="78" spans="1:9" s="1" customFormat="1" ht="15">
      <c r="A78" s="73"/>
      <c r="B78" s="3" t="s">
        <v>91</v>
      </c>
      <c r="C78" s="6"/>
      <c r="I78" s="30"/>
    </row>
    <row r="79" spans="1:9" s="1" customFormat="1" ht="12.75">
      <c r="A79" s="73"/>
      <c r="C79" s="73"/>
      <c r="I79" s="30"/>
    </row>
    <row r="80" spans="1:9" s="1" customFormat="1" ht="12.75">
      <c r="A80" s="73"/>
      <c r="C80" s="73"/>
      <c r="I80" s="30"/>
    </row>
    <row r="81" spans="1:9" s="1" customFormat="1" ht="15">
      <c r="A81" s="73"/>
      <c r="B81" s="3" t="s">
        <v>92</v>
      </c>
      <c r="C81" s="6"/>
      <c r="F81" s="112">
        <f>F66+F27-F62</f>
        <v>97.80000000000007</v>
      </c>
      <c r="H81" s="112"/>
      <c r="I81" s="30"/>
    </row>
    <row r="82" spans="1:9" s="1" customFormat="1" ht="12.75">
      <c r="A82" s="73"/>
      <c r="C82" s="73"/>
      <c r="I82" s="30"/>
    </row>
    <row r="83" spans="1:9" s="1" customFormat="1" ht="12.75">
      <c r="A83" s="73"/>
      <c r="C83" s="73"/>
      <c r="I83" s="30"/>
    </row>
    <row r="84" spans="1:9" s="1" customFormat="1" ht="15">
      <c r="A84" s="73"/>
      <c r="B84" s="3" t="s">
        <v>94</v>
      </c>
      <c r="C84" s="6"/>
      <c r="I84" s="30"/>
    </row>
    <row r="85" spans="1:9" s="1" customFormat="1" ht="15">
      <c r="A85" s="73"/>
      <c r="B85" s="3" t="s">
        <v>95</v>
      </c>
      <c r="C85" s="6"/>
      <c r="I85" s="30"/>
    </row>
    <row r="86" spans="1:9" s="1" customFormat="1" ht="15">
      <c r="A86" s="73"/>
      <c r="B86" s="3" t="s">
        <v>96</v>
      </c>
      <c r="C86" s="6"/>
      <c r="I86" s="30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21">
      <selection activeCell="C21" sqref="C1:C16384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73" hidden="1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212" t="s">
        <v>420</v>
      </c>
      <c r="B1" s="212"/>
      <c r="C1" s="212"/>
      <c r="D1" s="212"/>
      <c r="E1" s="212"/>
      <c r="F1" s="212"/>
      <c r="G1" s="212"/>
      <c r="H1" s="212"/>
      <c r="I1" s="45"/>
    </row>
    <row r="2" spans="1:8" ht="12.75" customHeight="1">
      <c r="A2" s="104"/>
      <c r="B2" s="217" t="s">
        <v>2</v>
      </c>
      <c r="C2" s="86"/>
      <c r="D2" s="213" t="s">
        <v>3</v>
      </c>
      <c r="E2" s="208" t="s">
        <v>315</v>
      </c>
      <c r="F2" s="213" t="s">
        <v>4</v>
      </c>
      <c r="G2" s="231" t="s">
        <v>147</v>
      </c>
      <c r="H2" s="208" t="s">
        <v>316</v>
      </c>
    </row>
    <row r="3" spans="1:8" ht="28.5" customHeight="1">
      <c r="A3" s="87"/>
      <c r="B3" s="217"/>
      <c r="C3" s="86"/>
      <c r="D3" s="213"/>
      <c r="E3" s="209"/>
      <c r="F3" s="213"/>
      <c r="G3" s="232"/>
      <c r="H3" s="209"/>
    </row>
    <row r="4" spans="1:8" ht="15">
      <c r="A4" s="87"/>
      <c r="B4" s="54" t="s">
        <v>82</v>
      </c>
      <c r="C4" s="75"/>
      <c r="D4" s="56">
        <f>D5+D6+D7+D8+D9+D10+D11+D12+D13+D14+D15+D16+D17+D18+D19</f>
        <v>2535.1</v>
      </c>
      <c r="E4" s="56">
        <f>E5+E6+E7+E8+E9+E10+E11+E12+E13+E14+E15+E16+E17+E18+E19</f>
        <v>644</v>
      </c>
      <c r="F4" s="56">
        <f>F5+F6+F7+F8+F9+F10+F11+F12+F13+F14+F15+F16+F17+F18+F19</f>
        <v>1018.3</v>
      </c>
      <c r="G4" s="106">
        <f>F4/D4</f>
        <v>0.4016804070845332</v>
      </c>
      <c r="H4" s="106">
        <f>F4/E4</f>
        <v>1.5812111801242235</v>
      </c>
    </row>
    <row r="5" spans="1:8" ht="15">
      <c r="A5" s="87"/>
      <c r="B5" s="57" t="s">
        <v>6</v>
      </c>
      <c r="C5" s="62"/>
      <c r="D5" s="58">
        <v>75</v>
      </c>
      <c r="E5" s="58">
        <v>10</v>
      </c>
      <c r="F5" s="58">
        <v>12.8</v>
      </c>
      <c r="G5" s="106">
        <f aca="true" t="shared" si="0" ref="G5:G27">F5/D5</f>
        <v>0.1706666666666667</v>
      </c>
      <c r="H5" s="106">
        <f aca="true" t="shared" si="1" ref="H5:H27">F5/E5</f>
        <v>1.28</v>
      </c>
    </row>
    <row r="6" spans="1:8" ht="15" hidden="1">
      <c r="A6" s="87"/>
      <c r="B6" s="57" t="s">
        <v>262</v>
      </c>
      <c r="C6" s="62"/>
      <c r="D6" s="58">
        <v>0</v>
      </c>
      <c r="E6" s="58">
        <v>0</v>
      </c>
      <c r="F6" s="58">
        <v>0</v>
      </c>
      <c r="G6" s="106" t="e">
        <f t="shared" si="0"/>
        <v>#DIV/0!</v>
      </c>
      <c r="H6" s="106" t="e">
        <f t="shared" si="1"/>
        <v>#DIV/0!</v>
      </c>
    </row>
    <row r="7" spans="1:8" ht="15">
      <c r="A7" s="87"/>
      <c r="B7" s="57" t="s">
        <v>8</v>
      </c>
      <c r="C7" s="62"/>
      <c r="D7" s="58">
        <v>680</v>
      </c>
      <c r="E7" s="58">
        <v>502</v>
      </c>
      <c r="F7" s="58">
        <v>659.7</v>
      </c>
      <c r="G7" s="106">
        <f t="shared" si="0"/>
        <v>0.9701470588235295</v>
      </c>
      <c r="H7" s="106">
        <f t="shared" si="1"/>
        <v>1.3141434262948208</v>
      </c>
    </row>
    <row r="8" spans="1:8" ht="15">
      <c r="A8" s="87"/>
      <c r="B8" s="57" t="s">
        <v>9</v>
      </c>
      <c r="C8" s="62"/>
      <c r="D8" s="58">
        <v>260</v>
      </c>
      <c r="E8" s="58">
        <v>20</v>
      </c>
      <c r="F8" s="58">
        <v>13.4</v>
      </c>
      <c r="G8" s="106">
        <f t="shared" si="0"/>
        <v>0.05153846153846154</v>
      </c>
      <c r="H8" s="106">
        <f t="shared" si="1"/>
        <v>0.67</v>
      </c>
    </row>
    <row r="9" spans="1:8" ht="15">
      <c r="A9" s="87"/>
      <c r="B9" s="57" t="s">
        <v>10</v>
      </c>
      <c r="C9" s="62"/>
      <c r="D9" s="58">
        <v>1510</v>
      </c>
      <c r="E9" s="58">
        <v>110</v>
      </c>
      <c r="F9" s="58">
        <v>327.9</v>
      </c>
      <c r="G9" s="106">
        <f t="shared" si="0"/>
        <v>0.2171523178807947</v>
      </c>
      <c r="H9" s="106">
        <f t="shared" si="1"/>
        <v>2.9809090909090905</v>
      </c>
    </row>
    <row r="10" spans="1:8" ht="15">
      <c r="A10" s="87"/>
      <c r="B10" s="57" t="s">
        <v>107</v>
      </c>
      <c r="C10" s="62"/>
      <c r="D10" s="58">
        <v>10.1</v>
      </c>
      <c r="E10" s="58">
        <v>2</v>
      </c>
      <c r="F10" s="58">
        <v>4.5</v>
      </c>
      <c r="G10" s="106">
        <f t="shared" si="0"/>
        <v>0.44554455445544555</v>
      </c>
      <c r="H10" s="106">
        <f t="shared" si="1"/>
        <v>2.25</v>
      </c>
    </row>
    <row r="11" spans="1:8" ht="15">
      <c r="A11" s="87"/>
      <c r="B11" s="57" t="s">
        <v>11</v>
      </c>
      <c r="C11" s="62"/>
      <c r="D11" s="58">
        <v>0</v>
      </c>
      <c r="E11" s="58">
        <v>0</v>
      </c>
      <c r="F11" s="58">
        <v>0</v>
      </c>
      <c r="G11" s="106">
        <v>0</v>
      </c>
      <c r="H11" s="106">
        <v>0</v>
      </c>
    </row>
    <row r="12" spans="1:8" ht="15">
      <c r="A12" s="87"/>
      <c r="B12" s="57" t="s">
        <v>12</v>
      </c>
      <c r="C12" s="62"/>
      <c r="D12" s="58">
        <v>0</v>
      </c>
      <c r="E12" s="58">
        <v>0</v>
      </c>
      <c r="F12" s="58">
        <v>0</v>
      </c>
      <c r="G12" s="106">
        <v>0</v>
      </c>
      <c r="H12" s="106">
        <v>0</v>
      </c>
    </row>
    <row r="13" spans="1:8" ht="15">
      <c r="A13" s="87"/>
      <c r="B13" s="57" t="s">
        <v>13</v>
      </c>
      <c r="C13" s="62"/>
      <c r="D13" s="58">
        <v>0</v>
      </c>
      <c r="E13" s="58">
        <v>0</v>
      </c>
      <c r="F13" s="58">
        <v>0</v>
      </c>
      <c r="G13" s="106">
        <v>0</v>
      </c>
      <c r="H13" s="106">
        <v>0</v>
      </c>
    </row>
    <row r="14" spans="1:8" ht="15">
      <c r="A14" s="87"/>
      <c r="B14" s="57" t="s">
        <v>15</v>
      </c>
      <c r="C14" s="62"/>
      <c r="D14" s="58">
        <v>0</v>
      </c>
      <c r="E14" s="58">
        <v>0</v>
      </c>
      <c r="F14" s="58">
        <v>0</v>
      </c>
      <c r="G14" s="106">
        <v>0</v>
      </c>
      <c r="H14" s="106">
        <v>0</v>
      </c>
    </row>
    <row r="15" spans="1:8" ht="15">
      <c r="A15" s="87"/>
      <c r="B15" s="57" t="s">
        <v>16</v>
      </c>
      <c r="C15" s="62"/>
      <c r="D15" s="58">
        <v>0</v>
      </c>
      <c r="E15" s="58">
        <v>0</v>
      </c>
      <c r="F15" s="58">
        <v>0</v>
      </c>
      <c r="G15" s="106">
        <v>0</v>
      </c>
      <c r="H15" s="106">
        <v>0</v>
      </c>
    </row>
    <row r="16" spans="1:8" ht="25.5">
      <c r="A16" s="87"/>
      <c r="B16" s="57" t="s">
        <v>17</v>
      </c>
      <c r="C16" s="62"/>
      <c r="D16" s="58">
        <v>0</v>
      </c>
      <c r="E16" s="58">
        <v>0</v>
      </c>
      <c r="F16" s="58">
        <v>0</v>
      </c>
      <c r="G16" s="106">
        <v>0</v>
      </c>
      <c r="H16" s="106">
        <v>0</v>
      </c>
    </row>
    <row r="17" spans="1:8" ht="15">
      <c r="A17" s="87"/>
      <c r="B17" s="57" t="s">
        <v>305</v>
      </c>
      <c r="C17" s="62"/>
      <c r="D17" s="58">
        <v>0</v>
      </c>
      <c r="E17" s="58">
        <v>0</v>
      </c>
      <c r="F17" s="58">
        <v>0</v>
      </c>
      <c r="G17" s="106">
        <v>0</v>
      </c>
      <c r="H17" s="106">
        <v>0</v>
      </c>
    </row>
    <row r="18" spans="1:8" ht="15">
      <c r="A18" s="87"/>
      <c r="B18" s="57" t="s">
        <v>120</v>
      </c>
      <c r="C18" s="62"/>
      <c r="D18" s="58">
        <v>0</v>
      </c>
      <c r="E18" s="58">
        <v>0</v>
      </c>
      <c r="F18" s="58">
        <v>0</v>
      </c>
      <c r="G18" s="106">
        <v>0</v>
      </c>
      <c r="H18" s="106">
        <v>0</v>
      </c>
    </row>
    <row r="19" spans="1:8" ht="15">
      <c r="A19" s="87"/>
      <c r="B19" s="57" t="s">
        <v>22</v>
      </c>
      <c r="C19" s="62"/>
      <c r="D19" s="58">
        <v>0</v>
      </c>
      <c r="E19" s="58">
        <v>0</v>
      </c>
      <c r="F19" s="58">
        <v>0</v>
      </c>
      <c r="G19" s="106">
        <v>0</v>
      </c>
      <c r="H19" s="106">
        <v>0</v>
      </c>
    </row>
    <row r="20" spans="1:8" ht="25.5">
      <c r="A20" s="87"/>
      <c r="B20" s="59" t="s">
        <v>81</v>
      </c>
      <c r="C20" s="63"/>
      <c r="D20" s="58">
        <f>D21+D22+D23+D25+D24</f>
        <v>772.1</v>
      </c>
      <c r="E20" s="58">
        <f>E21+E22+E23+E25+E24</f>
        <v>193.8</v>
      </c>
      <c r="F20" s="58">
        <f>F21+F22+F23+F25+F24</f>
        <v>49.6</v>
      </c>
      <c r="G20" s="106">
        <f t="shared" si="0"/>
        <v>0.06424038337002978</v>
      </c>
      <c r="H20" s="106">
        <f t="shared" si="1"/>
        <v>0.25593395252837975</v>
      </c>
    </row>
    <row r="21" spans="1:8" ht="15">
      <c r="A21" s="87"/>
      <c r="B21" s="57" t="s">
        <v>24</v>
      </c>
      <c r="C21" s="62"/>
      <c r="D21" s="58">
        <v>612.1</v>
      </c>
      <c r="E21" s="58">
        <v>152.8</v>
      </c>
      <c r="F21" s="58">
        <v>27</v>
      </c>
      <c r="G21" s="106">
        <f t="shared" si="0"/>
        <v>0.04411043947067472</v>
      </c>
      <c r="H21" s="106">
        <f t="shared" si="1"/>
        <v>0.17670157068062825</v>
      </c>
    </row>
    <row r="22" spans="1:8" ht="15">
      <c r="A22" s="87"/>
      <c r="B22" s="57" t="s">
        <v>102</v>
      </c>
      <c r="C22" s="62"/>
      <c r="D22" s="58">
        <v>160</v>
      </c>
      <c r="E22" s="58">
        <v>41</v>
      </c>
      <c r="F22" s="58">
        <v>22.6</v>
      </c>
      <c r="G22" s="106">
        <f t="shared" si="0"/>
        <v>0.14125000000000001</v>
      </c>
      <c r="H22" s="106">
        <f t="shared" si="1"/>
        <v>0.551219512195122</v>
      </c>
    </row>
    <row r="23" spans="1:8" ht="15">
      <c r="A23" s="87"/>
      <c r="B23" s="57" t="s">
        <v>67</v>
      </c>
      <c r="C23" s="62"/>
      <c r="D23" s="58">
        <v>0</v>
      </c>
      <c r="E23" s="58">
        <v>0</v>
      </c>
      <c r="F23" s="58">
        <v>0</v>
      </c>
      <c r="G23" s="106">
        <v>0</v>
      </c>
      <c r="H23" s="106">
        <v>0</v>
      </c>
    </row>
    <row r="24" spans="1:8" ht="32.25" customHeight="1" thickBot="1">
      <c r="A24" s="87"/>
      <c r="B24" s="99" t="s">
        <v>155</v>
      </c>
      <c r="C24" s="100"/>
      <c r="D24" s="58">
        <v>0</v>
      </c>
      <c r="E24" s="58">
        <v>0</v>
      </c>
      <c r="F24" s="58">
        <v>0</v>
      </c>
      <c r="G24" s="106">
        <v>0</v>
      </c>
      <c r="H24" s="106">
        <v>0</v>
      </c>
    </row>
    <row r="25" spans="1:8" ht="25.5">
      <c r="A25" s="87"/>
      <c r="B25" s="57" t="s">
        <v>27</v>
      </c>
      <c r="C25" s="62"/>
      <c r="D25" s="58">
        <v>0</v>
      </c>
      <c r="E25" s="58">
        <v>0</v>
      </c>
      <c r="F25" s="58">
        <v>0</v>
      </c>
      <c r="G25" s="106">
        <v>0</v>
      </c>
      <c r="H25" s="106">
        <v>0</v>
      </c>
    </row>
    <row r="26" spans="1:8" ht="18.75">
      <c r="A26" s="87"/>
      <c r="B26" s="60" t="s">
        <v>28</v>
      </c>
      <c r="C26" s="76"/>
      <c r="D26" s="56">
        <f>D4+D20</f>
        <v>3307.2</v>
      </c>
      <c r="E26" s="56">
        <f>E4+E20</f>
        <v>837.8</v>
      </c>
      <c r="F26" s="56">
        <f>F4+F20</f>
        <v>1067.8999999999999</v>
      </c>
      <c r="G26" s="106">
        <f t="shared" si="0"/>
        <v>0.3229015481373972</v>
      </c>
      <c r="H26" s="106">
        <f t="shared" si="1"/>
        <v>1.2746478873239435</v>
      </c>
    </row>
    <row r="27" spans="1:8" ht="15">
      <c r="A27" s="87"/>
      <c r="B27" s="57" t="s">
        <v>108</v>
      </c>
      <c r="C27" s="62"/>
      <c r="D27" s="58">
        <f>D4</f>
        <v>2535.1</v>
      </c>
      <c r="E27" s="58">
        <f>E4</f>
        <v>644</v>
      </c>
      <c r="F27" s="58">
        <f>F4</f>
        <v>1018.3</v>
      </c>
      <c r="G27" s="106">
        <f t="shared" si="0"/>
        <v>0.4016804070845332</v>
      </c>
      <c r="H27" s="106">
        <f t="shared" si="1"/>
        <v>1.5812111801242235</v>
      </c>
    </row>
    <row r="28" spans="1:8" ht="12.75">
      <c r="A28" s="214"/>
      <c r="B28" s="215"/>
      <c r="C28" s="215"/>
      <c r="D28" s="215"/>
      <c r="E28" s="215"/>
      <c r="F28" s="215"/>
      <c r="G28" s="215"/>
      <c r="H28" s="216"/>
    </row>
    <row r="29" spans="1:8" ht="17.25" customHeight="1">
      <c r="A29" s="242" t="s">
        <v>159</v>
      </c>
      <c r="B29" s="217" t="s">
        <v>29</v>
      </c>
      <c r="C29" s="229" t="s">
        <v>192</v>
      </c>
      <c r="D29" s="207" t="s">
        <v>3</v>
      </c>
      <c r="E29" s="208" t="s">
        <v>315</v>
      </c>
      <c r="F29" s="240" t="s">
        <v>4</v>
      </c>
      <c r="G29" s="231" t="s">
        <v>147</v>
      </c>
      <c r="H29" s="208" t="s">
        <v>316</v>
      </c>
    </row>
    <row r="30" spans="1:8" ht="15" customHeight="1">
      <c r="A30" s="242"/>
      <c r="B30" s="217"/>
      <c r="C30" s="230"/>
      <c r="D30" s="207"/>
      <c r="E30" s="209"/>
      <c r="F30" s="241"/>
      <c r="G30" s="232"/>
      <c r="H30" s="209"/>
    </row>
    <row r="31" spans="1:8" ht="25.5">
      <c r="A31" s="63" t="s">
        <v>69</v>
      </c>
      <c r="B31" s="59" t="s">
        <v>30</v>
      </c>
      <c r="C31" s="63"/>
      <c r="D31" s="77">
        <f>D32+D33+D34</f>
        <v>1964.9</v>
      </c>
      <c r="E31" s="77">
        <f>E32+E33+E34</f>
        <v>520.6</v>
      </c>
      <c r="F31" s="77">
        <f>F32+F33+F34</f>
        <v>444.2</v>
      </c>
      <c r="G31" s="107">
        <f>F31/D31</f>
        <v>0.2260674843503486</v>
      </c>
      <c r="H31" s="107">
        <f>F31/E31</f>
        <v>0.8532462543219361</v>
      </c>
    </row>
    <row r="32" spans="1:8" ht="63.75" customHeight="1">
      <c r="A32" s="62" t="s">
        <v>72</v>
      </c>
      <c r="B32" s="57" t="s">
        <v>163</v>
      </c>
      <c r="C32" s="62" t="s">
        <v>72</v>
      </c>
      <c r="D32" s="58">
        <v>1950.2</v>
      </c>
      <c r="E32" s="58">
        <v>516.7</v>
      </c>
      <c r="F32" s="58">
        <v>442.8</v>
      </c>
      <c r="G32" s="107">
        <f aca="true" t="shared" si="2" ref="G32:G61">F32/D32</f>
        <v>0.2270536355245616</v>
      </c>
      <c r="H32" s="107">
        <f aca="true" t="shared" si="3" ref="H32:H61">F32/E32</f>
        <v>0.8569769692277917</v>
      </c>
    </row>
    <row r="33" spans="1:8" ht="12.75">
      <c r="A33" s="62" t="s">
        <v>74</v>
      </c>
      <c r="B33" s="57" t="s">
        <v>35</v>
      </c>
      <c r="C33" s="62" t="s">
        <v>74</v>
      </c>
      <c r="D33" s="58">
        <v>10</v>
      </c>
      <c r="E33" s="58">
        <v>2.5</v>
      </c>
      <c r="F33" s="58">
        <v>0</v>
      </c>
      <c r="G33" s="107">
        <f t="shared" si="2"/>
        <v>0</v>
      </c>
      <c r="H33" s="107">
        <f t="shared" si="3"/>
        <v>0</v>
      </c>
    </row>
    <row r="34" spans="1:8" ht="12.75">
      <c r="A34" s="62" t="s">
        <v>130</v>
      </c>
      <c r="B34" s="57" t="s">
        <v>127</v>
      </c>
      <c r="C34" s="62"/>
      <c r="D34" s="58">
        <f>D35+D36</f>
        <v>4.7</v>
      </c>
      <c r="E34" s="58">
        <f>E35+E36</f>
        <v>1.4</v>
      </c>
      <c r="F34" s="58">
        <f>F35+F36</f>
        <v>1.4</v>
      </c>
      <c r="G34" s="107">
        <f t="shared" si="2"/>
        <v>0.2978723404255319</v>
      </c>
      <c r="H34" s="107">
        <f t="shared" si="3"/>
        <v>1</v>
      </c>
    </row>
    <row r="35" spans="1:9" s="16" customFormat="1" ht="25.5">
      <c r="A35" s="78"/>
      <c r="B35" s="66" t="s">
        <v>116</v>
      </c>
      <c r="C35" s="78" t="s">
        <v>210</v>
      </c>
      <c r="D35" s="79">
        <v>4.7</v>
      </c>
      <c r="E35" s="79">
        <v>1.4</v>
      </c>
      <c r="F35" s="79">
        <v>1.4</v>
      </c>
      <c r="G35" s="107">
        <f t="shared" si="2"/>
        <v>0.2978723404255319</v>
      </c>
      <c r="H35" s="107">
        <f t="shared" si="3"/>
        <v>1</v>
      </c>
      <c r="I35" s="43"/>
    </row>
    <row r="36" spans="1:9" s="16" customFormat="1" ht="21" customHeight="1" hidden="1">
      <c r="A36" s="78"/>
      <c r="B36" s="66" t="s">
        <v>201</v>
      </c>
      <c r="C36" s="78" t="s">
        <v>187</v>
      </c>
      <c r="D36" s="79">
        <v>0</v>
      </c>
      <c r="E36" s="79">
        <v>0</v>
      </c>
      <c r="F36" s="79">
        <v>0</v>
      </c>
      <c r="G36" s="107" t="e">
        <f t="shared" si="2"/>
        <v>#DIV/0!</v>
      </c>
      <c r="H36" s="107" t="e">
        <f t="shared" si="3"/>
        <v>#DIV/0!</v>
      </c>
      <c r="I36" s="43"/>
    </row>
    <row r="37" spans="1:8" ht="25.5" customHeight="1">
      <c r="A37" s="63" t="s">
        <v>111</v>
      </c>
      <c r="B37" s="59" t="s">
        <v>104</v>
      </c>
      <c r="C37" s="63"/>
      <c r="D37" s="77">
        <f>D38</f>
        <v>160</v>
      </c>
      <c r="E37" s="77">
        <f>E38</f>
        <v>136</v>
      </c>
      <c r="F37" s="77">
        <f>F38</f>
        <v>22.6</v>
      </c>
      <c r="G37" s="107">
        <f t="shared" si="2"/>
        <v>0.14125000000000001</v>
      </c>
      <c r="H37" s="107">
        <f t="shared" si="3"/>
        <v>0.16617647058823531</v>
      </c>
    </row>
    <row r="38" spans="1:8" ht="38.25">
      <c r="A38" s="62" t="s">
        <v>112</v>
      </c>
      <c r="B38" s="57" t="s">
        <v>168</v>
      </c>
      <c r="C38" s="62" t="s">
        <v>237</v>
      </c>
      <c r="D38" s="58">
        <v>160</v>
      </c>
      <c r="E38" s="58">
        <v>136</v>
      </c>
      <c r="F38" s="58">
        <v>22.6</v>
      </c>
      <c r="G38" s="107">
        <f t="shared" si="2"/>
        <v>0.14125000000000001</v>
      </c>
      <c r="H38" s="107">
        <f t="shared" si="3"/>
        <v>0.16617647058823531</v>
      </c>
    </row>
    <row r="39" spans="1:8" ht="25.5" hidden="1">
      <c r="A39" s="63" t="s">
        <v>75</v>
      </c>
      <c r="B39" s="59" t="s">
        <v>38</v>
      </c>
      <c r="C39" s="63"/>
      <c r="D39" s="77">
        <f aca="true" t="shared" si="4" ref="D39:F40">D40</f>
        <v>0</v>
      </c>
      <c r="E39" s="77">
        <f t="shared" si="4"/>
        <v>0</v>
      </c>
      <c r="F39" s="77">
        <f t="shared" si="4"/>
        <v>0</v>
      </c>
      <c r="G39" s="107" t="e">
        <f t="shared" si="2"/>
        <v>#DIV/0!</v>
      </c>
      <c r="H39" s="107" t="e">
        <f t="shared" si="3"/>
        <v>#DIV/0!</v>
      </c>
    </row>
    <row r="40" spans="1:8" ht="12.75" hidden="1">
      <c r="A40" s="62" t="s">
        <v>113</v>
      </c>
      <c r="B40" s="57" t="s">
        <v>106</v>
      </c>
      <c r="C40" s="62"/>
      <c r="D40" s="58">
        <f t="shared" si="4"/>
        <v>0</v>
      </c>
      <c r="E40" s="58">
        <f t="shared" si="4"/>
        <v>0</v>
      </c>
      <c r="F40" s="58">
        <f t="shared" si="4"/>
        <v>0</v>
      </c>
      <c r="G40" s="107" t="e">
        <f t="shared" si="2"/>
        <v>#DIV/0!</v>
      </c>
      <c r="H40" s="107" t="e">
        <f t="shared" si="3"/>
        <v>#DIV/0!</v>
      </c>
    </row>
    <row r="41" spans="1:9" s="16" customFormat="1" ht="38.25" hidden="1">
      <c r="A41" s="78"/>
      <c r="B41" s="66" t="s">
        <v>115</v>
      </c>
      <c r="C41" s="78" t="s">
        <v>202</v>
      </c>
      <c r="D41" s="79">
        <v>0</v>
      </c>
      <c r="E41" s="79">
        <v>0</v>
      </c>
      <c r="F41" s="79">
        <v>0</v>
      </c>
      <c r="G41" s="107" t="e">
        <f t="shared" si="2"/>
        <v>#DIV/0!</v>
      </c>
      <c r="H41" s="107" t="e">
        <f t="shared" si="3"/>
        <v>#DIV/0!</v>
      </c>
      <c r="I41" s="43"/>
    </row>
    <row r="42" spans="1:9" s="16" customFormat="1" ht="12.75" hidden="1">
      <c r="A42" s="63" t="s">
        <v>76</v>
      </c>
      <c r="B42" s="59" t="s">
        <v>40</v>
      </c>
      <c r="C42" s="63"/>
      <c r="D42" s="77">
        <f aca="true" t="shared" si="5" ref="D42:F43">D43</f>
        <v>0</v>
      </c>
      <c r="E42" s="77">
        <f t="shared" si="5"/>
        <v>0</v>
      </c>
      <c r="F42" s="77">
        <f t="shared" si="5"/>
        <v>0</v>
      </c>
      <c r="G42" s="107" t="e">
        <f t="shared" si="2"/>
        <v>#DIV/0!</v>
      </c>
      <c r="H42" s="107" t="e">
        <f t="shared" si="3"/>
        <v>#DIV/0!</v>
      </c>
      <c r="I42" s="43"/>
    </row>
    <row r="43" spans="1:9" s="16" customFormat="1" ht="31.5" customHeight="1" hidden="1">
      <c r="A43" s="80" t="s">
        <v>77</v>
      </c>
      <c r="B43" s="70" t="s">
        <v>125</v>
      </c>
      <c r="C43" s="62"/>
      <c r="D43" s="58">
        <f t="shared" si="5"/>
        <v>0</v>
      </c>
      <c r="E43" s="58">
        <f t="shared" si="5"/>
        <v>0</v>
      </c>
      <c r="F43" s="58">
        <f t="shared" si="5"/>
        <v>0</v>
      </c>
      <c r="G43" s="107" t="e">
        <f t="shared" si="2"/>
        <v>#DIV/0!</v>
      </c>
      <c r="H43" s="107" t="e">
        <f t="shared" si="3"/>
        <v>#DIV/0!</v>
      </c>
      <c r="I43" s="43"/>
    </row>
    <row r="44" spans="1:9" s="16" customFormat="1" ht="33" customHeight="1" hidden="1">
      <c r="A44" s="78"/>
      <c r="B44" s="67" t="s">
        <v>125</v>
      </c>
      <c r="C44" s="78" t="s">
        <v>249</v>
      </c>
      <c r="D44" s="79">
        <f>0</f>
        <v>0</v>
      </c>
      <c r="E44" s="79">
        <f>0</f>
        <v>0</v>
      </c>
      <c r="F44" s="79">
        <f>0</f>
        <v>0</v>
      </c>
      <c r="G44" s="107" t="e">
        <f t="shared" si="2"/>
        <v>#DIV/0!</v>
      </c>
      <c r="H44" s="107" t="e">
        <f t="shared" si="3"/>
        <v>#DIV/0!</v>
      </c>
      <c r="I44" s="43"/>
    </row>
    <row r="45" spans="1:8" ht="25.5">
      <c r="A45" s="63" t="s">
        <v>78</v>
      </c>
      <c r="B45" s="59" t="s">
        <v>41</v>
      </c>
      <c r="C45" s="63"/>
      <c r="D45" s="77">
        <f>D46</f>
        <v>319.7</v>
      </c>
      <c r="E45" s="77">
        <f>E46</f>
        <v>120.2</v>
      </c>
      <c r="F45" s="77">
        <f>F46</f>
        <v>108</v>
      </c>
      <c r="G45" s="107">
        <f t="shared" si="2"/>
        <v>0.33781670315921175</v>
      </c>
      <c r="H45" s="107">
        <f t="shared" si="3"/>
        <v>0.8985024958402662</v>
      </c>
    </row>
    <row r="46" spans="1:8" ht="12.75">
      <c r="A46" s="62" t="s">
        <v>44</v>
      </c>
      <c r="B46" s="57" t="s">
        <v>45</v>
      </c>
      <c r="C46" s="62"/>
      <c r="D46" s="58">
        <f>D47+D48+D50+D49</f>
        <v>319.7</v>
      </c>
      <c r="E46" s="58">
        <f>E47+E48+E50+E49</f>
        <v>120.2</v>
      </c>
      <c r="F46" s="58">
        <f>F47+F48+F50+F49</f>
        <v>108</v>
      </c>
      <c r="G46" s="107">
        <f t="shared" si="2"/>
        <v>0.33781670315921175</v>
      </c>
      <c r="H46" s="107">
        <f t="shared" si="3"/>
        <v>0.8985024958402662</v>
      </c>
    </row>
    <row r="47" spans="1:9" s="16" customFormat="1" ht="12.75">
      <c r="A47" s="78"/>
      <c r="B47" s="66" t="s">
        <v>99</v>
      </c>
      <c r="C47" s="62" t="s">
        <v>325</v>
      </c>
      <c r="D47" s="79">
        <v>280</v>
      </c>
      <c r="E47" s="79">
        <v>94.2</v>
      </c>
      <c r="F47" s="79">
        <v>94.2</v>
      </c>
      <c r="G47" s="107">
        <f t="shared" si="2"/>
        <v>0.33642857142857147</v>
      </c>
      <c r="H47" s="107">
        <f t="shared" si="3"/>
        <v>1</v>
      </c>
      <c r="I47" s="43"/>
    </row>
    <row r="48" spans="1:9" s="16" customFormat="1" ht="22.5" customHeight="1" hidden="1">
      <c r="A48" s="78"/>
      <c r="B48" s="66" t="s">
        <v>233</v>
      </c>
      <c r="C48" s="78" t="s">
        <v>326</v>
      </c>
      <c r="D48" s="79">
        <v>0</v>
      </c>
      <c r="E48" s="79">
        <v>0</v>
      </c>
      <c r="F48" s="79">
        <v>0</v>
      </c>
      <c r="G48" s="107" t="e">
        <f t="shared" si="2"/>
        <v>#DIV/0!</v>
      </c>
      <c r="H48" s="107" t="e">
        <f t="shared" si="3"/>
        <v>#DIV/0!</v>
      </c>
      <c r="I48" s="43"/>
    </row>
    <row r="49" spans="1:9" s="16" customFormat="1" ht="22.5" customHeight="1">
      <c r="A49" s="78"/>
      <c r="B49" s="66" t="s">
        <v>322</v>
      </c>
      <c r="C49" s="78" t="s">
        <v>327</v>
      </c>
      <c r="D49" s="79">
        <v>9.7</v>
      </c>
      <c r="E49" s="79">
        <v>2.2</v>
      </c>
      <c r="F49" s="79">
        <v>0</v>
      </c>
      <c r="G49" s="107">
        <f t="shared" si="2"/>
        <v>0</v>
      </c>
      <c r="H49" s="107">
        <f t="shared" si="3"/>
        <v>0</v>
      </c>
      <c r="I49" s="43"/>
    </row>
    <row r="50" spans="1:9" s="16" customFormat="1" ht="29.25" customHeight="1">
      <c r="A50" s="78"/>
      <c r="B50" s="66" t="s">
        <v>178</v>
      </c>
      <c r="C50" s="78" t="s">
        <v>328</v>
      </c>
      <c r="D50" s="79">
        <v>30</v>
      </c>
      <c r="E50" s="79">
        <v>23.8</v>
      </c>
      <c r="F50" s="79">
        <v>13.8</v>
      </c>
      <c r="G50" s="107">
        <f t="shared" si="2"/>
        <v>0.46</v>
      </c>
      <c r="H50" s="107">
        <f t="shared" si="3"/>
        <v>0.5798319327731093</v>
      </c>
      <c r="I50" s="43"/>
    </row>
    <row r="51" spans="1:8" ht="27" customHeight="1">
      <c r="A51" s="68" t="s">
        <v>128</v>
      </c>
      <c r="B51" s="69" t="s">
        <v>126</v>
      </c>
      <c r="C51" s="68"/>
      <c r="D51" s="58">
        <f aca="true" t="shared" si="6" ref="D51:F52">D52</f>
        <v>0.3</v>
      </c>
      <c r="E51" s="58">
        <f t="shared" si="6"/>
        <v>0.3</v>
      </c>
      <c r="F51" s="58">
        <f t="shared" si="6"/>
        <v>0.3</v>
      </c>
      <c r="G51" s="107">
        <f t="shared" si="2"/>
        <v>1</v>
      </c>
      <c r="H51" s="107">
        <f t="shared" si="3"/>
        <v>1</v>
      </c>
    </row>
    <row r="52" spans="1:8" ht="29.25" customHeight="1">
      <c r="A52" s="80" t="s">
        <v>122</v>
      </c>
      <c r="B52" s="70" t="s">
        <v>129</v>
      </c>
      <c r="C52" s="80"/>
      <c r="D52" s="58">
        <f t="shared" si="6"/>
        <v>0.3</v>
      </c>
      <c r="E52" s="58">
        <f t="shared" si="6"/>
        <v>0.3</v>
      </c>
      <c r="F52" s="58">
        <f t="shared" si="6"/>
        <v>0.3</v>
      </c>
      <c r="G52" s="107">
        <f t="shared" si="2"/>
        <v>1</v>
      </c>
      <c r="H52" s="107">
        <f t="shared" si="3"/>
        <v>1</v>
      </c>
    </row>
    <row r="53" spans="1:9" s="16" customFormat="1" ht="30.75" customHeight="1">
      <c r="A53" s="78"/>
      <c r="B53" s="66" t="s">
        <v>240</v>
      </c>
      <c r="C53" s="78" t="s">
        <v>234</v>
      </c>
      <c r="D53" s="79">
        <v>0.3</v>
      </c>
      <c r="E53" s="79">
        <v>0.3</v>
      </c>
      <c r="F53" s="79">
        <v>0.3</v>
      </c>
      <c r="G53" s="107">
        <f t="shared" si="2"/>
        <v>1</v>
      </c>
      <c r="H53" s="107">
        <f t="shared" si="3"/>
        <v>1</v>
      </c>
      <c r="I53" s="43"/>
    </row>
    <row r="54" spans="1:8" ht="17.25" customHeight="1" hidden="1">
      <c r="A54" s="63" t="s">
        <v>46</v>
      </c>
      <c r="B54" s="59" t="s">
        <v>47</v>
      </c>
      <c r="C54" s="63"/>
      <c r="D54" s="77">
        <f aca="true" t="shared" si="7" ref="D54:F55">D55</f>
        <v>0</v>
      </c>
      <c r="E54" s="77">
        <f t="shared" si="7"/>
        <v>0</v>
      </c>
      <c r="F54" s="77">
        <f t="shared" si="7"/>
        <v>0</v>
      </c>
      <c r="G54" s="107" t="e">
        <f t="shared" si="2"/>
        <v>#DIV/0!</v>
      </c>
      <c r="H54" s="107" t="e">
        <f t="shared" si="3"/>
        <v>#DIV/0!</v>
      </c>
    </row>
    <row r="55" spans="1:8" ht="18" customHeight="1" hidden="1">
      <c r="A55" s="62" t="s">
        <v>51</v>
      </c>
      <c r="B55" s="57" t="s">
        <v>52</v>
      </c>
      <c r="C55" s="62"/>
      <c r="D55" s="58">
        <f t="shared" si="7"/>
        <v>0</v>
      </c>
      <c r="E55" s="58">
        <f t="shared" si="7"/>
        <v>0</v>
      </c>
      <c r="F55" s="58">
        <f t="shared" si="7"/>
        <v>0</v>
      </c>
      <c r="G55" s="107" t="e">
        <f t="shared" si="2"/>
        <v>#DIV/0!</v>
      </c>
      <c r="H55" s="107" t="e">
        <f t="shared" si="3"/>
        <v>#DIV/0!</v>
      </c>
    </row>
    <row r="56" spans="1:9" s="16" customFormat="1" ht="30.75" customHeight="1" hidden="1">
      <c r="A56" s="78"/>
      <c r="B56" s="66" t="s">
        <v>235</v>
      </c>
      <c r="C56" s="78" t="s">
        <v>236</v>
      </c>
      <c r="D56" s="79">
        <v>0</v>
      </c>
      <c r="E56" s="79">
        <v>0</v>
      </c>
      <c r="F56" s="79">
        <v>0</v>
      </c>
      <c r="G56" s="107" t="e">
        <f t="shared" si="2"/>
        <v>#DIV/0!</v>
      </c>
      <c r="H56" s="107" t="e">
        <f t="shared" si="3"/>
        <v>#DIV/0!</v>
      </c>
      <c r="I56" s="43"/>
    </row>
    <row r="57" spans="1:9" s="16" customFormat="1" ht="24" customHeight="1">
      <c r="A57" s="63">
        <v>1001</v>
      </c>
      <c r="B57" s="59" t="s">
        <v>181</v>
      </c>
      <c r="C57" s="62" t="s">
        <v>330</v>
      </c>
      <c r="D57" s="58">
        <v>111</v>
      </c>
      <c r="E57" s="58">
        <v>68</v>
      </c>
      <c r="F57" s="58">
        <v>23.1</v>
      </c>
      <c r="G57" s="107">
        <f t="shared" si="2"/>
        <v>0.20810810810810812</v>
      </c>
      <c r="H57" s="107">
        <f t="shared" si="3"/>
        <v>0.3397058823529412</v>
      </c>
      <c r="I57" s="43"/>
    </row>
    <row r="58" spans="1:8" ht="12.75">
      <c r="A58" s="63"/>
      <c r="B58" s="59" t="s">
        <v>100</v>
      </c>
      <c r="C58" s="63"/>
      <c r="D58" s="77">
        <f>D59</f>
        <v>1315.3</v>
      </c>
      <c r="E58" s="77">
        <f>E59</f>
        <v>1303.8</v>
      </c>
      <c r="F58" s="77">
        <f>F59</f>
        <v>1000</v>
      </c>
      <c r="G58" s="107">
        <f t="shared" si="2"/>
        <v>0.7602828252109786</v>
      </c>
      <c r="H58" s="107">
        <f t="shared" si="3"/>
        <v>0.7669888019634914</v>
      </c>
    </row>
    <row r="59" spans="1:9" s="16" customFormat="1" ht="24.75" customHeight="1">
      <c r="A59" s="78"/>
      <c r="B59" s="66" t="s">
        <v>101</v>
      </c>
      <c r="C59" s="78" t="s">
        <v>196</v>
      </c>
      <c r="D59" s="79">
        <v>1315.3</v>
      </c>
      <c r="E59" s="79">
        <v>1303.8</v>
      </c>
      <c r="F59" s="79">
        <v>1000</v>
      </c>
      <c r="G59" s="107">
        <f t="shared" si="2"/>
        <v>0.7602828252109786</v>
      </c>
      <c r="H59" s="107">
        <f t="shared" si="3"/>
        <v>0.7669888019634914</v>
      </c>
      <c r="I59" s="43"/>
    </row>
    <row r="60" spans="1:8" ht="24.75" customHeight="1">
      <c r="A60" s="62"/>
      <c r="B60" s="71" t="s">
        <v>68</v>
      </c>
      <c r="C60" s="95"/>
      <c r="D60" s="96">
        <f>D31+D37+D39+D45+D51+D54+D58+D57</f>
        <v>3871.2</v>
      </c>
      <c r="E60" s="96">
        <f>E31+E37+E39+E45+E51+E54+E58+E57</f>
        <v>2148.9</v>
      </c>
      <c r="F60" s="96">
        <f>F31+F37+F39+F45+F51+F54+F58+F57</f>
        <v>1598.1999999999998</v>
      </c>
      <c r="G60" s="107">
        <f t="shared" si="2"/>
        <v>0.4128435627195701</v>
      </c>
      <c r="H60" s="107">
        <f t="shared" si="3"/>
        <v>0.7437293498999487</v>
      </c>
    </row>
    <row r="61" spans="1:8" ht="15">
      <c r="A61" s="105"/>
      <c r="B61" s="57" t="s">
        <v>83</v>
      </c>
      <c r="C61" s="62"/>
      <c r="D61" s="103">
        <f>D58</f>
        <v>1315.3</v>
      </c>
      <c r="E61" s="103">
        <f>E58</f>
        <v>1303.8</v>
      </c>
      <c r="F61" s="103">
        <f>F58</f>
        <v>1000</v>
      </c>
      <c r="G61" s="107">
        <f t="shared" si="2"/>
        <v>0.7602828252109786</v>
      </c>
      <c r="H61" s="107">
        <f t="shared" si="3"/>
        <v>0.7669888019634914</v>
      </c>
    </row>
    <row r="64" spans="2:6" ht="15">
      <c r="B64" s="3" t="s">
        <v>93</v>
      </c>
      <c r="C64" s="6"/>
      <c r="F64" s="1">
        <v>1337.4</v>
      </c>
    </row>
    <row r="65" spans="2:3" ht="15">
      <c r="B65" s="3"/>
      <c r="C65" s="6"/>
    </row>
    <row r="66" spans="2:3" ht="15">
      <c r="B66" s="3" t="s">
        <v>84</v>
      </c>
      <c r="C66" s="6"/>
    </row>
    <row r="67" spans="2:3" ht="15">
      <c r="B67" s="3" t="s">
        <v>85</v>
      </c>
      <c r="C67" s="6"/>
    </row>
    <row r="68" spans="2:3" ht="15">
      <c r="B68" s="3"/>
      <c r="C68" s="6"/>
    </row>
    <row r="69" spans="2:3" ht="15">
      <c r="B69" s="3" t="s">
        <v>86</v>
      </c>
      <c r="C69" s="6"/>
    </row>
    <row r="70" spans="2:3" ht="15">
      <c r="B70" s="3" t="s">
        <v>87</v>
      </c>
      <c r="C70" s="6"/>
    </row>
    <row r="71" spans="2:3" ht="15">
      <c r="B71" s="3"/>
      <c r="C71" s="6"/>
    </row>
    <row r="72" spans="2:3" ht="15">
      <c r="B72" s="3" t="s">
        <v>88</v>
      </c>
      <c r="C72" s="6"/>
    </row>
    <row r="73" spans="2:3" ht="15">
      <c r="B73" s="3" t="s">
        <v>89</v>
      </c>
      <c r="C73" s="6"/>
    </row>
    <row r="74" spans="2:3" ht="15">
      <c r="B74" s="3"/>
      <c r="C74" s="6"/>
    </row>
    <row r="75" spans="2:3" ht="15">
      <c r="B75" s="3" t="s">
        <v>90</v>
      </c>
      <c r="C75" s="6"/>
    </row>
    <row r="76" spans="2:3" ht="15">
      <c r="B76" s="3" t="s">
        <v>91</v>
      </c>
      <c r="C76" s="6"/>
    </row>
    <row r="79" spans="2:8" ht="15">
      <c r="B79" s="3" t="s">
        <v>92</v>
      </c>
      <c r="C79" s="6"/>
      <c r="F79" s="74">
        <f>F64+F26-F60</f>
        <v>807.1000000000004</v>
      </c>
      <c r="H79" s="74"/>
    </row>
    <row r="82" spans="2:3" ht="15">
      <c r="B82" s="3" t="s">
        <v>94</v>
      </c>
      <c r="C82" s="6"/>
    </row>
    <row r="83" spans="2:3" ht="15">
      <c r="B83" s="3" t="s">
        <v>95</v>
      </c>
      <c r="C83" s="6"/>
    </row>
    <row r="84" spans="2:3" ht="15">
      <c r="B84" s="3" t="s">
        <v>96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0"/>
  <sheetViews>
    <sheetView zoomScalePageLayoutView="0" workbookViewId="0" topLeftCell="A114">
      <selection activeCell="B126" sqref="B126"/>
    </sheetView>
  </sheetViews>
  <sheetFormatPr defaultColWidth="9.140625" defaultRowHeight="12.75"/>
  <cols>
    <col min="1" max="1" width="5.8515625" style="137" customWidth="1"/>
    <col min="2" max="2" width="52.421875" style="138" customWidth="1"/>
    <col min="3" max="3" width="13.421875" style="138" customWidth="1"/>
    <col min="4" max="4" width="14.8515625" style="138" customWidth="1"/>
    <col min="5" max="5" width="14.140625" style="138" customWidth="1"/>
    <col min="6" max="6" width="11.28125" style="141" customWidth="1"/>
    <col min="7" max="7" width="11.421875" style="141" customWidth="1"/>
    <col min="8" max="16384" width="9.140625" style="30" customWidth="1"/>
  </cols>
  <sheetData>
    <row r="1" spans="1:7" s="38" customFormat="1" ht="73.5" customHeight="1">
      <c r="A1" s="243" t="s">
        <v>421</v>
      </c>
      <c r="B1" s="243"/>
      <c r="C1" s="243"/>
      <c r="D1" s="243"/>
      <c r="E1" s="243"/>
      <c r="F1" s="243"/>
      <c r="G1" s="243"/>
    </row>
    <row r="2" spans="1:7" ht="15" customHeight="1">
      <c r="A2" s="244"/>
      <c r="B2" s="195" t="s">
        <v>2</v>
      </c>
      <c r="C2" s="192" t="s">
        <v>3</v>
      </c>
      <c r="D2" s="188" t="s">
        <v>315</v>
      </c>
      <c r="E2" s="192" t="s">
        <v>4</v>
      </c>
      <c r="F2" s="188" t="s">
        <v>147</v>
      </c>
      <c r="G2" s="188" t="s">
        <v>316</v>
      </c>
    </row>
    <row r="3" spans="1:7" ht="15" customHeight="1">
      <c r="A3" s="244"/>
      <c r="B3" s="195"/>
      <c r="C3" s="192"/>
      <c r="D3" s="189"/>
      <c r="E3" s="192"/>
      <c r="F3" s="189"/>
      <c r="G3" s="189"/>
    </row>
    <row r="4" spans="1:7" ht="15.75">
      <c r="A4" s="114"/>
      <c r="B4" s="115" t="s">
        <v>82</v>
      </c>
      <c r="C4" s="116">
        <f>C5+C6+C7+C8+C9+C10+C11+C12+C13+C14+C15+C16+C17+C18+C19+C20+C21+C23</f>
        <v>237814</v>
      </c>
      <c r="D4" s="116">
        <f>D5+D6+D7+D8+D9+D10+D11+D12+D13+D14+D15+D16+D17+D18+D19+D20+D21+D23</f>
        <v>51590</v>
      </c>
      <c r="E4" s="116">
        <f>E5+E6+E7+E8+E9+E10+E11+E12+E13+E14+E15+E16+E17+E18+E19+E20+E21+E23</f>
        <v>61797.40000000001</v>
      </c>
      <c r="F4" s="117">
        <f>E4/C4</f>
        <v>0.2598560219331074</v>
      </c>
      <c r="G4" s="117">
        <f>E4/D4</f>
        <v>1.1978561736770694</v>
      </c>
    </row>
    <row r="5" spans="1:7" ht="15.75">
      <c r="A5" s="114"/>
      <c r="B5" s="115" t="s">
        <v>6</v>
      </c>
      <c r="C5" s="116">
        <v>144800</v>
      </c>
      <c r="D5" s="116">
        <v>31910</v>
      </c>
      <c r="E5" s="116">
        <v>32864.1</v>
      </c>
      <c r="F5" s="117">
        <f aca="true" t="shared" si="0" ref="F5:F35">E5/C5</f>
        <v>0.22696201657458562</v>
      </c>
      <c r="G5" s="117">
        <f aca="true" t="shared" si="1" ref="G5:G35">E5/D5</f>
        <v>1.0298997179567533</v>
      </c>
    </row>
    <row r="6" spans="1:7" ht="15.75">
      <c r="A6" s="114"/>
      <c r="B6" s="115" t="s">
        <v>7</v>
      </c>
      <c r="C6" s="116">
        <v>21000</v>
      </c>
      <c r="D6" s="116">
        <v>4500</v>
      </c>
      <c r="E6" s="116">
        <v>4773.3</v>
      </c>
      <c r="F6" s="117">
        <f t="shared" si="0"/>
        <v>0.2273</v>
      </c>
      <c r="G6" s="117">
        <f t="shared" si="1"/>
        <v>1.0607333333333333</v>
      </c>
    </row>
    <row r="7" spans="1:7" ht="15.75">
      <c r="A7" s="114"/>
      <c r="B7" s="115" t="s">
        <v>8</v>
      </c>
      <c r="C7" s="116">
        <v>10400</v>
      </c>
      <c r="D7" s="116">
        <v>5842</v>
      </c>
      <c r="E7" s="116">
        <v>10626.7</v>
      </c>
      <c r="F7" s="117">
        <f t="shared" si="0"/>
        <v>1.021798076923077</v>
      </c>
      <c r="G7" s="117">
        <f t="shared" si="1"/>
        <v>1.81901745977405</v>
      </c>
    </row>
    <row r="8" spans="1:7" ht="15.75">
      <c r="A8" s="114"/>
      <c r="B8" s="115" t="s">
        <v>262</v>
      </c>
      <c r="C8" s="116">
        <v>17445.1</v>
      </c>
      <c r="D8" s="116">
        <v>4358</v>
      </c>
      <c r="E8" s="116">
        <v>4372.5</v>
      </c>
      <c r="F8" s="117">
        <f t="shared" si="0"/>
        <v>0.25064344715708137</v>
      </c>
      <c r="G8" s="117">
        <f t="shared" si="1"/>
        <v>1.0033272143184948</v>
      </c>
    </row>
    <row r="9" spans="1:7" ht="15.75">
      <c r="A9" s="114"/>
      <c r="B9" s="115" t="s">
        <v>9</v>
      </c>
      <c r="C9" s="116">
        <v>6930</v>
      </c>
      <c r="D9" s="116">
        <v>270</v>
      </c>
      <c r="E9" s="116">
        <v>498.4</v>
      </c>
      <c r="F9" s="117">
        <f t="shared" si="0"/>
        <v>0.07191919191919191</v>
      </c>
      <c r="G9" s="117">
        <f t="shared" si="1"/>
        <v>1.8459259259259257</v>
      </c>
    </row>
    <row r="10" spans="1:7" ht="15.75">
      <c r="A10" s="114"/>
      <c r="B10" s="115" t="s">
        <v>10</v>
      </c>
      <c r="C10" s="116">
        <v>23150</v>
      </c>
      <c r="D10" s="116">
        <v>2550</v>
      </c>
      <c r="E10" s="116">
        <v>4314.5</v>
      </c>
      <c r="F10" s="117">
        <f t="shared" si="0"/>
        <v>0.18637149028077754</v>
      </c>
      <c r="G10" s="117">
        <f t="shared" si="1"/>
        <v>1.6919607843137254</v>
      </c>
    </row>
    <row r="11" spans="1:7" ht="15.75">
      <c r="A11" s="114"/>
      <c r="B11" s="115" t="s">
        <v>107</v>
      </c>
      <c r="C11" s="116">
        <v>3493</v>
      </c>
      <c r="D11" s="116">
        <v>512</v>
      </c>
      <c r="E11" s="116">
        <v>754.4</v>
      </c>
      <c r="F11" s="117">
        <f t="shared" si="0"/>
        <v>0.21597480675636987</v>
      </c>
      <c r="G11" s="117">
        <f t="shared" si="1"/>
        <v>1.4734375</v>
      </c>
    </row>
    <row r="12" spans="1:7" ht="15.75">
      <c r="A12" s="114"/>
      <c r="B12" s="115" t="s">
        <v>11</v>
      </c>
      <c r="C12" s="116">
        <v>0</v>
      </c>
      <c r="D12" s="116">
        <v>0</v>
      </c>
      <c r="E12" s="116">
        <v>0</v>
      </c>
      <c r="F12" s="117">
        <v>0</v>
      </c>
      <c r="G12" s="117">
        <v>0</v>
      </c>
    </row>
    <row r="13" spans="1:7" ht="15.75">
      <c r="A13" s="114"/>
      <c r="B13" s="115" t="s">
        <v>12</v>
      </c>
      <c r="C13" s="116">
        <v>5900</v>
      </c>
      <c r="D13" s="116">
        <v>900</v>
      </c>
      <c r="E13" s="116">
        <v>1428.3</v>
      </c>
      <c r="F13" s="117">
        <f t="shared" si="0"/>
        <v>0.24208474576271186</v>
      </c>
      <c r="G13" s="117">
        <f t="shared" si="1"/>
        <v>1.587</v>
      </c>
    </row>
    <row r="14" spans="1:7" ht="15.75">
      <c r="A14" s="114"/>
      <c r="B14" s="115" t="s">
        <v>13</v>
      </c>
      <c r="C14" s="116">
        <v>1100</v>
      </c>
      <c r="D14" s="116">
        <v>200</v>
      </c>
      <c r="E14" s="116">
        <v>584.3</v>
      </c>
      <c r="F14" s="117">
        <f t="shared" si="0"/>
        <v>0.5311818181818181</v>
      </c>
      <c r="G14" s="117">
        <f t="shared" si="1"/>
        <v>2.9215</v>
      </c>
    </row>
    <row r="15" spans="1:7" ht="15.75">
      <c r="A15" s="114"/>
      <c r="B15" s="115" t="s">
        <v>14</v>
      </c>
      <c r="C15" s="116">
        <v>0</v>
      </c>
      <c r="D15" s="116">
        <v>0</v>
      </c>
      <c r="E15" s="116">
        <v>0</v>
      </c>
      <c r="F15" s="117">
        <v>0</v>
      </c>
      <c r="G15" s="117">
        <v>0</v>
      </c>
    </row>
    <row r="16" spans="1:7" ht="15.75">
      <c r="A16" s="114"/>
      <c r="B16" s="115" t="s">
        <v>15</v>
      </c>
      <c r="C16" s="116">
        <v>400</v>
      </c>
      <c r="D16" s="116">
        <v>100</v>
      </c>
      <c r="E16" s="116">
        <v>81.1</v>
      </c>
      <c r="F16" s="117">
        <f t="shared" si="0"/>
        <v>0.20274999999999999</v>
      </c>
      <c r="G16" s="117">
        <f t="shared" si="1"/>
        <v>0.8109999999999999</v>
      </c>
    </row>
    <row r="17" spans="1:7" ht="15.75">
      <c r="A17" s="114"/>
      <c r="B17" s="115" t="s">
        <v>16</v>
      </c>
      <c r="C17" s="116">
        <v>436.6</v>
      </c>
      <c r="D17" s="116">
        <v>100</v>
      </c>
      <c r="E17" s="116">
        <v>246.1</v>
      </c>
      <c r="F17" s="117">
        <f t="shared" si="0"/>
        <v>0.5636738433348603</v>
      </c>
      <c r="G17" s="117">
        <f t="shared" si="1"/>
        <v>2.461</v>
      </c>
    </row>
    <row r="18" spans="1:7" ht="15.75" hidden="1">
      <c r="A18" s="114"/>
      <c r="B18" s="115" t="s">
        <v>17</v>
      </c>
      <c r="C18" s="116"/>
      <c r="D18" s="116"/>
      <c r="E18" s="116"/>
      <c r="F18" s="117" t="e">
        <f t="shared" si="0"/>
        <v>#DIV/0!</v>
      </c>
      <c r="G18" s="117" t="e">
        <f t="shared" si="1"/>
        <v>#DIV/0!</v>
      </c>
    </row>
    <row r="19" spans="1:7" ht="15.75">
      <c r="A19" s="114"/>
      <c r="B19" s="115" t="s">
        <v>18</v>
      </c>
      <c r="C19" s="116">
        <v>0</v>
      </c>
      <c r="D19" s="116">
        <v>0</v>
      </c>
      <c r="E19" s="116">
        <v>35</v>
      </c>
      <c r="F19" s="117">
        <v>0</v>
      </c>
      <c r="G19" s="117">
        <v>0</v>
      </c>
    </row>
    <row r="20" spans="1:7" ht="15.75">
      <c r="A20" s="114"/>
      <c r="B20" s="115" t="s">
        <v>304</v>
      </c>
      <c r="C20" s="116">
        <v>856</v>
      </c>
      <c r="D20" s="116">
        <v>75</v>
      </c>
      <c r="E20" s="116">
        <v>510.1</v>
      </c>
      <c r="F20" s="117">
        <f t="shared" si="0"/>
        <v>0.595911214953271</v>
      </c>
      <c r="G20" s="117">
        <f t="shared" si="1"/>
        <v>6.801333333333334</v>
      </c>
    </row>
    <row r="21" spans="1:7" ht="15.75">
      <c r="A21" s="114"/>
      <c r="B21" s="115" t="s">
        <v>20</v>
      </c>
      <c r="C21" s="116">
        <v>1903.3</v>
      </c>
      <c r="D21" s="116">
        <v>273</v>
      </c>
      <c r="E21" s="116">
        <v>728.2</v>
      </c>
      <c r="F21" s="117">
        <f t="shared" si="0"/>
        <v>0.38259864445962277</v>
      </c>
      <c r="G21" s="117">
        <f t="shared" si="1"/>
        <v>2.6673992673992677</v>
      </c>
    </row>
    <row r="22" spans="1:7" ht="15.75">
      <c r="A22" s="114"/>
      <c r="B22" s="115" t="s">
        <v>21</v>
      </c>
      <c r="C22" s="116">
        <v>910</v>
      </c>
      <c r="D22" s="116">
        <v>95</v>
      </c>
      <c r="E22" s="116">
        <v>314.8</v>
      </c>
      <c r="F22" s="117">
        <f t="shared" si="0"/>
        <v>0.34593406593406595</v>
      </c>
      <c r="G22" s="117">
        <f t="shared" si="1"/>
        <v>3.313684210526316</v>
      </c>
    </row>
    <row r="23" spans="1:7" ht="15.75">
      <c r="A23" s="114"/>
      <c r="B23" s="115" t="s">
        <v>22</v>
      </c>
      <c r="C23" s="116">
        <f>МР!D23+'МО г.Ртищево'!D19+'Кр-звезда'!D19+Макарово!D20+Октябрьский!D19+Салтыковка!D19+Урусово!D20+'Ш-Голицыно'!D19</f>
        <v>0</v>
      </c>
      <c r="D23" s="116">
        <v>0</v>
      </c>
      <c r="E23" s="116">
        <v>-19.6</v>
      </c>
      <c r="F23" s="117">
        <v>0</v>
      </c>
      <c r="G23" s="117">
        <v>0</v>
      </c>
    </row>
    <row r="24" spans="1:7" ht="31.5">
      <c r="A24" s="114"/>
      <c r="B24" s="71" t="s">
        <v>81</v>
      </c>
      <c r="C24" s="116">
        <f>C25+C26+C28+C30+C29+C31</f>
        <v>468357.49999999994</v>
      </c>
      <c r="D24" s="116">
        <f>D25+D26+D28+D30+D29+D31</f>
        <v>115893.2</v>
      </c>
      <c r="E24" s="116">
        <f>E25+E26+E28+E30+E29+E31</f>
        <v>89902.6</v>
      </c>
      <c r="F24" s="117">
        <f t="shared" si="0"/>
        <v>0.19195294193004278</v>
      </c>
      <c r="G24" s="117">
        <f t="shared" si="1"/>
        <v>0.7757366264802422</v>
      </c>
    </row>
    <row r="25" spans="1:7" ht="21" customHeight="1">
      <c r="A25" s="114"/>
      <c r="B25" s="115" t="s">
        <v>24</v>
      </c>
      <c r="C25" s="116">
        <f>МР!D25+'МО г.Ртищево'!D21+'Кр-звезда'!D21+Макарово!D22+Октябрьский!D21+Салтыковка!D21+Урусово!D22+'Ш-Голицыно'!D21</f>
        <v>81102.3</v>
      </c>
      <c r="D25" s="116">
        <f>МР!E25+'МО г.Ртищево'!E21+'Кр-звезда'!E21+Макарово!E22+Октябрьский!E21+Салтыковка!E21+Урусово!E22+'Ш-Голицыно'!E21</f>
        <v>20275.499999999996</v>
      </c>
      <c r="E25" s="116">
        <f>МР!F25+'МО г.Ртищево'!F21+'Кр-звезда'!F21+Макарово!F22+Октябрьский!F21+Салтыковка!F21+Урусово!F22+'Ш-Голицыно'!F21</f>
        <v>19791</v>
      </c>
      <c r="F25" s="117">
        <f t="shared" si="0"/>
        <v>0.24402513862122283</v>
      </c>
      <c r="G25" s="117">
        <f t="shared" si="1"/>
        <v>0.9761041651253978</v>
      </c>
    </row>
    <row r="26" spans="1:7" ht="23.25" customHeight="1">
      <c r="A26" s="114"/>
      <c r="B26" s="115" t="s">
        <v>25</v>
      </c>
      <c r="C26" s="116">
        <f>МР!D26+960</f>
        <v>363190.8</v>
      </c>
      <c r="D26" s="116">
        <f>МР!E26+236.9</f>
        <v>91733.29999999999</v>
      </c>
      <c r="E26" s="116">
        <f>МР!F26+E27</f>
        <v>66786.5</v>
      </c>
      <c r="F26" s="117">
        <f t="shared" si="0"/>
        <v>0.1838881932031318</v>
      </c>
      <c r="G26" s="117">
        <f t="shared" si="1"/>
        <v>0.7280507732742636</v>
      </c>
    </row>
    <row r="27" spans="1:7" ht="23.25" customHeight="1">
      <c r="A27" s="114"/>
      <c r="B27" s="115" t="s">
        <v>160</v>
      </c>
      <c r="C27" s="116">
        <f>'Кр-звезда'!D23+Макарово!D23+Октябрьский!D22+Салтыковка!D22+Урусово!D23+'Ш-Голицыно'!D22</f>
        <v>960</v>
      </c>
      <c r="D27" s="116">
        <f>'Кр-звезда'!E23+Макарово!E23+Октябрьский!E22+Салтыковка!E22+Урусово!E23+'Ш-Голицыно'!E22</f>
        <v>237.9</v>
      </c>
      <c r="E27" s="116">
        <f>'Кр-звезда'!F23+Макарово!F23+Октябрьский!F22+Салтыковка!F22+Урусово!F23+'Ш-Голицыно'!F22</f>
        <v>155.5</v>
      </c>
      <c r="F27" s="117">
        <f t="shared" si="0"/>
        <v>0.16197916666666667</v>
      </c>
      <c r="G27" s="117">
        <f t="shared" si="1"/>
        <v>0.6536359815048339</v>
      </c>
    </row>
    <row r="28" spans="1:7" ht="22.5" customHeight="1">
      <c r="A28" s="114"/>
      <c r="B28" s="115" t="s">
        <v>26</v>
      </c>
      <c r="C28" s="116">
        <f>МР!D27+'МО г.Ртищево'!D22+'МО г.Ртищево'!D23</f>
        <v>17245.8</v>
      </c>
      <c r="D28" s="116">
        <f>МР!E27+'МО г.Ртищево'!E22+'МО г.Ртищево'!E23</f>
        <v>0</v>
      </c>
      <c r="E28" s="116">
        <f>МР!F27+'МО г.Ртищево'!F22+'МО г.Ртищево'!F23</f>
        <v>0</v>
      </c>
      <c r="F28" s="117">
        <f t="shared" si="0"/>
        <v>0</v>
      </c>
      <c r="G28" s="117">
        <v>0</v>
      </c>
    </row>
    <row r="29" spans="1:7" ht="15.75" customHeight="1">
      <c r="A29" s="114"/>
      <c r="B29" s="115" t="s">
        <v>67</v>
      </c>
      <c r="C29" s="116">
        <f>МР!D29+'МО г.Ртищево'!D24+'Кр-звезда'!D22+Макарово!D24+Октябрьский!D23+Салтыковка!D23+Урусово!D24+'Ш-Голицыно'!D23+МР!D30+МР!D31+МР!D33</f>
        <v>6993.5</v>
      </c>
      <c r="D29" s="116">
        <f>МР!E29+'МО г.Ртищево'!E24+'Кр-звезда'!E22+Макарово!E24+Октябрьский!E23+Салтыковка!E23+Урусово!E24+'Ш-Голицыно'!E23+МР!E30+МР!E31+МР!E33</f>
        <v>4059.3</v>
      </c>
      <c r="E29" s="116">
        <f>МР!F29+'МО г.Ртищево'!F24+'Кр-звезда'!F22+Макарово!F24+Октябрьский!F23+Салтыковка!F23+Урусово!F24+'Ш-Голицыно'!F23+МР!F30+МР!F31+МР!F33</f>
        <v>3500</v>
      </c>
      <c r="F29" s="117">
        <f t="shared" si="0"/>
        <v>0.5004647172374348</v>
      </c>
      <c r="G29" s="117">
        <f t="shared" si="1"/>
        <v>0.862217623728229</v>
      </c>
    </row>
    <row r="30" spans="1:7" ht="28.5" customHeight="1" hidden="1">
      <c r="A30" s="114"/>
      <c r="B30" s="115" t="s">
        <v>323</v>
      </c>
      <c r="C30" s="116">
        <f>МР!D32</f>
        <v>0</v>
      </c>
      <c r="D30" s="116">
        <f>МР!E32</f>
        <v>0</v>
      </c>
      <c r="E30" s="116">
        <f>МР!F32</f>
        <v>0</v>
      </c>
      <c r="F30" s="117" t="e">
        <f t="shared" si="0"/>
        <v>#DIV/0!</v>
      </c>
      <c r="G30" s="117" t="e">
        <f t="shared" si="1"/>
        <v>#DIV/0!</v>
      </c>
    </row>
    <row r="31" spans="1:7" ht="33" customHeight="1" thickBot="1">
      <c r="A31" s="114"/>
      <c r="B31" s="118" t="s">
        <v>155</v>
      </c>
      <c r="C31" s="116">
        <f>МР!D34+'Кр-звезда'!D25+Макарово!D26+Октябрьский!D25+Салтыковка!D25+Урусово!D25+'Ш-Голицыно'!D24</f>
        <v>-174.9</v>
      </c>
      <c r="D31" s="116">
        <f>МР!E34+'Кр-звезда'!E25+Макарово!E26+Октябрьский!E25+Салтыковка!E25+Урусово!E25+'Ш-Голицыно'!E24</f>
        <v>-174.9</v>
      </c>
      <c r="E31" s="116">
        <f>МР!F34+'Кр-звезда'!F25+Макарово!F26+Октябрьский!F25+Салтыковка!F25+Урусово!F25+'Ш-Голицыно'!F24</f>
        <v>-174.9</v>
      </c>
      <c r="F31" s="117">
        <f t="shared" si="0"/>
        <v>1</v>
      </c>
      <c r="G31" s="117">
        <f t="shared" si="1"/>
        <v>1</v>
      </c>
    </row>
    <row r="32" spans="1:7" ht="15.75">
      <c r="A32" s="114"/>
      <c r="B32" s="115" t="s">
        <v>28</v>
      </c>
      <c r="C32" s="116">
        <f>C4+C24</f>
        <v>706171.5</v>
      </c>
      <c r="D32" s="116">
        <f>МР!E35</f>
        <v>150779.3</v>
      </c>
      <c r="E32" s="116">
        <f>E4+E24</f>
        <v>151700</v>
      </c>
      <c r="F32" s="117">
        <f t="shared" si="0"/>
        <v>0.21482033755256336</v>
      </c>
      <c r="G32" s="117">
        <f t="shared" si="1"/>
        <v>1.0061062758614745</v>
      </c>
    </row>
    <row r="33" spans="1:7" ht="15.75">
      <c r="A33" s="114"/>
      <c r="B33" s="61" t="s">
        <v>247</v>
      </c>
      <c r="C33" s="116">
        <v>10951.6</v>
      </c>
      <c r="D33" s="116">
        <v>6035.2</v>
      </c>
      <c r="E33" s="116">
        <v>4040</v>
      </c>
      <c r="F33" s="117">
        <f t="shared" si="0"/>
        <v>0.368895869096753</v>
      </c>
      <c r="G33" s="117">
        <f t="shared" si="1"/>
        <v>0.6694061505832449</v>
      </c>
    </row>
    <row r="34" spans="1:7" ht="15.75">
      <c r="A34" s="114"/>
      <c r="B34" s="119" t="s">
        <v>248</v>
      </c>
      <c r="C34" s="116">
        <f>C32-C33</f>
        <v>695219.9</v>
      </c>
      <c r="D34" s="116">
        <f>D32-D33</f>
        <v>144744.09999999998</v>
      </c>
      <c r="E34" s="116">
        <f>E32-E33</f>
        <v>147660</v>
      </c>
      <c r="F34" s="117">
        <f t="shared" si="0"/>
        <v>0.21239322982555592</v>
      </c>
      <c r="G34" s="117">
        <f t="shared" si="1"/>
        <v>1.0201452079912068</v>
      </c>
    </row>
    <row r="35" spans="1:7" ht="15.75">
      <c r="A35" s="114"/>
      <c r="B35" s="115" t="s">
        <v>108</v>
      </c>
      <c r="C35" s="116">
        <f>C4</f>
        <v>237814</v>
      </c>
      <c r="D35" s="116">
        <f>D4</f>
        <v>51590</v>
      </c>
      <c r="E35" s="116">
        <f>E4</f>
        <v>61797.40000000001</v>
      </c>
      <c r="F35" s="117">
        <f t="shared" si="0"/>
        <v>0.2598560219331074</v>
      </c>
      <c r="G35" s="117">
        <f t="shared" si="1"/>
        <v>1.1978561736770694</v>
      </c>
    </row>
    <row r="36" spans="1:7" ht="15">
      <c r="A36" s="245"/>
      <c r="B36" s="246"/>
      <c r="C36" s="246"/>
      <c r="D36" s="246"/>
      <c r="E36" s="246"/>
      <c r="F36" s="246"/>
      <c r="G36" s="247"/>
    </row>
    <row r="37" spans="1:7" ht="15" customHeight="1">
      <c r="A37" s="248" t="s">
        <v>159</v>
      </c>
      <c r="B37" s="195" t="s">
        <v>29</v>
      </c>
      <c r="C37" s="193" t="s">
        <v>3</v>
      </c>
      <c r="D37" s="188" t="s">
        <v>315</v>
      </c>
      <c r="E37" s="193" t="s">
        <v>4</v>
      </c>
      <c r="F37" s="188" t="s">
        <v>147</v>
      </c>
      <c r="G37" s="188" t="s">
        <v>316</v>
      </c>
    </row>
    <row r="38" spans="1:7" ht="13.5" customHeight="1">
      <c r="A38" s="248"/>
      <c r="B38" s="195"/>
      <c r="C38" s="193"/>
      <c r="D38" s="189"/>
      <c r="E38" s="193"/>
      <c r="F38" s="189"/>
      <c r="G38" s="189"/>
    </row>
    <row r="39" spans="1:7" ht="21" customHeight="1">
      <c r="A39" s="95" t="s">
        <v>69</v>
      </c>
      <c r="B39" s="71" t="s">
        <v>30</v>
      </c>
      <c r="C39" s="83">
        <f>C40+C41+C43+C45+C46+C44+C42</f>
        <v>52568</v>
      </c>
      <c r="D39" s="83">
        <f>D40+D41+D43+D45+D46+D44+D42</f>
        <v>17203</v>
      </c>
      <c r="E39" s="83">
        <f>E40+E41+E43+E45+E46+E44+E42</f>
        <v>14772.4</v>
      </c>
      <c r="F39" s="121">
        <f>E39/C39</f>
        <v>0.2810150661999696</v>
      </c>
      <c r="G39" s="121">
        <f>E39/D39</f>
        <v>0.8587106899959309</v>
      </c>
    </row>
    <row r="40" spans="1:7" s="39" customFormat="1" ht="31.5">
      <c r="A40" s="122" t="s">
        <v>71</v>
      </c>
      <c r="B40" s="123" t="s">
        <v>31</v>
      </c>
      <c r="C40" s="124">
        <f>МР!D41+'МО г.Ртищево'!D33+'МО г.Ртищево'!D34</f>
        <v>1540</v>
      </c>
      <c r="D40" s="124">
        <f>МР!E41+'МО г.Ртищево'!E33+'МО г.Ртищево'!E34</f>
        <v>429.70000000000005</v>
      </c>
      <c r="E40" s="124">
        <f>МР!F41+'МО г.Ртищево'!F33+'МО г.Ртищево'!F34</f>
        <v>399.1</v>
      </c>
      <c r="F40" s="121">
        <f aca="true" t="shared" si="2" ref="F40:F103">E40/C40</f>
        <v>0.2591558441558442</v>
      </c>
      <c r="G40" s="121">
        <f aca="true" t="shared" si="3" ref="G40:G103">E40/D40</f>
        <v>0.9287875261810565</v>
      </c>
    </row>
    <row r="41" spans="1:7" s="39" customFormat="1" ht="31.5">
      <c r="A41" s="122" t="s">
        <v>72</v>
      </c>
      <c r="B41" s="123" t="s">
        <v>32</v>
      </c>
      <c r="C41" s="124">
        <f>МР!D42+'Кр-звезда'!D33+Макарово!D33+Октябрьский!D32+Салтыковка!D32+Урусово!D33+'Ш-Голицыно'!D32+'МО г.Ртищево'!D34</f>
        <v>31641.600000000002</v>
      </c>
      <c r="D41" s="124">
        <f>МР!E42+'Кр-звезда'!E33+Макарово!E33+Октябрьский!E32+Салтыковка!E32+Урусово!E33+'Ш-Голицыно'!E32+'МО г.Ртищево'!E34</f>
        <v>10353.9</v>
      </c>
      <c r="E41" s="124">
        <f>МР!F42+'Кр-звезда'!F33+Макарово!F33+Октябрьский!F32+Салтыковка!F32+Урусово!F33+'Ш-Голицыно'!F32+'МО г.Ртищево'!F34</f>
        <v>9316.199999999999</v>
      </c>
      <c r="F41" s="121">
        <f t="shared" si="2"/>
        <v>0.29442885315533973</v>
      </c>
      <c r="G41" s="121">
        <f t="shared" si="3"/>
        <v>0.899776895662504</v>
      </c>
    </row>
    <row r="42" spans="1:7" s="39" customFormat="1" ht="31.5" hidden="1">
      <c r="A42" s="122" t="s">
        <v>289</v>
      </c>
      <c r="B42" s="123" t="s">
        <v>293</v>
      </c>
      <c r="C42" s="124">
        <f>МР!D44</f>
        <v>0</v>
      </c>
      <c r="D42" s="124">
        <f>МР!E44</f>
        <v>0</v>
      </c>
      <c r="E42" s="124">
        <f>МР!F44</f>
        <v>0</v>
      </c>
      <c r="F42" s="121" t="e">
        <f t="shared" si="2"/>
        <v>#DIV/0!</v>
      </c>
      <c r="G42" s="121" t="e">
        <f t="shared" si="3"/>
        <v>#DIV/0!</v>
      </c>
    </row>
    <row r="43" spans="1:7" s="39" customFormat="1" ht="31.5">
      <c r="A43" s="122" t="s">
        <v>73</v>
      </c>
      <c r="B43" s="123" t="s">
        <v>34</v>
      </c>
      <c r="C43" s="124">
        <f>МР!D45</f>
        <v>6551.7</v>
      </c>
      <c r="D43" s="124">
        <f>МР!E45</f>
        <v>1890.9</v>
      </c>
      <c r="E43" s="124">
        <f>МР!F45</f>
        <v>1624.8</v>
      </c>
      <c r="F43" s="121">
        <f t="shared" si="2"/>
        <v>0.24799670314574843</v>
      </c>
      <c r="G43" s="121">
        <f t="shared" si="3"/>
        <v>0.8592733618911629</v>
      </c>
    </row>
    <row r="44" spans="1:7" ht="31.5" hidden="1">
      <c r="A44" s="120" t="s">
        <v>203</v>
      </c>
      <c r="B44" s="115" t="s">
        <v>204</v>
      </c>
      <c r="C44" s="125">
        <f>МР!D46</f>
        <v>0</v>
      </c>
      <c r="D44" s="125">
        <f>МР!E46</f>
        <v>0</v>
      </c>
      <c r="E44" s="125">
        <f>МР!F46</f>
        <v>0</v>
      </c>
      <c r="F44" s="121" t="e">
        <f t="shared" si="2"/>
        <v>#DIV/0!</v>
      </c>
      <c r="G44" s="121" t="e">
        <f t="shared" si="3"/>
        <v>#DIV/0!</v>
      </c>
    </row>
    <row r="45" spans="1:7" s="39" customFormat="1" ht="31.5">
      <c r="A45" s="122" t="s">
        <v>74</v>
      </c>
      <c r="B45" s="123" t="s">
        <v>35</v>
      </c>
      <c r="C45" s="124">
        <f>МР!D47+'МО г.Ртищево'!D35+'Кр-звезда'!D34+Макарово!D34+Октябрьский!D33+Салтыковка!D33+Урусово!D34+'Ш-Голицыно'!D33</f>
        <v>490</v>
      </c>
      <c r="D45" s="124">
        <f>МР!E47+'МО г.Ртищево'!E35+'Кр-звезда'!E34+Макарово!E34+Октябрьский!E33+Салтыковка!E33+Урусово!E34+'Ш-Голицыно'!E33</f>
        <v>125</v>
      </c>
      <c r="E45" s="124">
        <f>МР!F47+'МО г.Ртищево'!F35+'Кр-звезда'!F34+Макарово!F34+Октябрьский!F33+Салтыковка!F33+Урусово!F34+'Ш-Голицыно'!F33</f>
        <v>0</v>
      </c>
      <c r="F45" s="121">
        <f t="shared" si="2"/>
        <v>0</v>
      </c>
      <c r="G45" s="121">
        <f t="shared" si="3"/>
        <v>0</v>
      </c>
    </row>
    <row r="46" spans="1:7" s="39" customFormat="1" ht="31.5">
      <c r="A46" s="122" t="s">
        <v>130</v>
      </c>
      <c r="B46" s="123" t="s">
        <v>36</v>
      </c>
      <c r="C46" s="124">
        <f>C47++C48+C49+C50+C51+C52+C53</f>
        <v>12344.7</v>
      </c>
      <c r="D46" s="124">
        <f>D47++D48+D49+D50+D51+D52+D53</f>
        <v>4403.5</v>
      </c>
      <c r="E46" s="124">
        <f>E47++E48+E49+E50+E51+E52+E53</f>
        <v>3432.3000000000006</v>
      </c>
      <c r="F46" s="121">
        <f t="shared" si="2"/>
        <v>0.2780383484410314</v>
      </c>
      <c r="G46" s="121">
        <f t="shared" si="3"/>
        <v>0.779448166231407</v>
      </c>
    </row>
    <row r="47" spans="1:7" ht="15.75">
      <c r="A47" s="120"/>
      <c r="B47" s="115" t="s">
        <v>152</v>
      </c>
      <c r="C47" s="125">
        <f>МР!D49+'МО г.Ртищево'!D37</f>
        <v>8030</v>
      </c>
      <c r="D47" s="125">
        <f>МР!E49+'МО г.Ртищево'!E37</f>
        <v>2399.2000000000003</v>
      </c>
      <c r="E47" s="125">
        <f>МР!F49+'МО г.Ртищево'!F37</f>
        <v>1860.7</v>
      </c>
      <c r="F47" s="121">
        <f t="shared" si="2"/>
        <v>0.23171855541718556</v>
      </c>
      <c r="G47" s="121">
        <f t="shared" si="3"/>
        <v>0.7755501833944648</v>
      </c>
    </row>
    <row r="48" spans="1:7" ht="15.75">
      <c r="A48" s="120"/>
      <c r="B48" s="115" t="s">
        <v>37</v>
      </c>
      <c r="C48" s="125">
        <f>'Кр-звезда'!D36+Макарово!D36+Октябрьский!D35+Салтыковка!D35+Урусово!D36+'Ш-Голицыно'!D35+МР!D51+'МО г.Ртищево'!D41</f>
        <v>56.5</v>
      </c>
      <c r="D48" s="125">
        <f>'Кр-звезда'!E36+Макарово!E36+Октябрьский!E35+Салтыковка!E35+Урусово!E36+'Ш-Голицыно'!E35+МР!E51+'МО г.Ртищево'!E41</f>
        <v>39.900000000000006</v>
      </c>
      <c r="E48" s="125">
        <f>'Кр-звезда'!F36+Макарово!F36+Октябрьский!F35+Салтыковка!F35+Урусово!F36+'Ш-Голицыно'!F35+МР!F51+'МО г.Ртищево'!F41</f>
        <v>39.5</v>
      </c>
      <c r="F48" s="121">
        <f t="shared" si="2"/>
        <v>0.6991150442477876</v>
      </c>
      <c r="G48" s="121">
        <f t="shared" si="3"/>
        <v>0.9899749373433583</v>
      </c>
    </row>
    <row r="49" spans="1:7" ht="15.75">
      <c r="A49" s="120"/>
      <c r="B49" s="115" t="s">
        <v>109</v>
      </c>
      <c r="C49" s="125">
        <f>МР!D52</f>
        <v>50</v>
      </c>
      <c r="D49" s="125">
        <f>МР!E52</f>
        <v>25.5</v>
      </c>
      <c r="E49" s="125">
        <f>МР!F52</f>
        <v>25.5</v>
      </c>
      <c r="F49" s="121">
        <f t="shared" si="2"/>
        <v>0.51</v>
      </c>
      <c r="G49" s="121">
        <f t="shared" si="3"/>
        <v>1</v>
      </c>
    </row>
    <row r="50" spans="1:7" ht="31.5">
      <c r="A50" s="120"/>
      <c r="B50" s="115" t="s">
        <v>252</v>
      </c>
      <c r="C50" s="125">
        <f>МР!D53+'МО г.Ртищево'!D44</f>
        <v>3100.7</v>
      </c>
      <c r="D50" s="125">
        <f>МР!E53+'МО г.Ртищево'!E44</f>
        <v>993.9</v>
      </c>
      <c r="E50" s="125">
        <f>МР!F53+'МО г.Ртищево'!F44</f>
        <v>949.9000000000001</v>
      </c>
      <c r="F50" s="121">
        <f t="shared" si="2"/>
        <v>0.3063501789918406</v>
      </c>
      <c r="G50" s="121">
        <f t="shared" si="3"/>
        <v>0.9557299527115405</v>
      </c>
    </row>
    <row r="51" spans="1:7" ht="20.25" customHeight="1">
      <c r="A51" s="120"/>
      <c r="B51" s="115" t="s">
        <v>251</v>
      </c>
      <c r="C51" s="126">
        <f>'МО г.Ртищево'!D45</f>
        <v>180</v>
      </c>
      <c r="D51" s="126">
        <f>'МО г.Ртищево'!E45</f>
        <v>45</v>
      </c>
      <c r="E51" s="126">
        <f>'МО г.Ртищево'!F45</f>
        <v>34.3</v>
      </c>
      <c r="F51" s="121">
        <f t="shared" si="2"/>
        <v>0.19055555555555553</v>
      </c>
      <c r="G51" s="121">
        <f t="shared" si="3"/>
        <v>0.7622222222222221</v>
      </c>
    </row>
    <row r="52" spans="1:7" ht="39.75" customHeight="1">
      <c r="A52" s="120"/>
      <c r="B52" s="127" t="s">
        <v>253</v>
      </c>
      <c r="C52" s="126">
        <f>МР!D55</f>
        <v>799</v>
      </c>
      <c r="D52" s="126">
        <f>МР!E55</f>
        <v>799</v>
      </c>
      <c r="E52" s="126">
        <f>МР!F55</f>
        <v>453.1</v>
      </c>
      <c r="F52" s="121">
        <f t="shared" si="2"/>
        <v>0.5670838548185232</v>
      </c>
      <c r="G52" s="121">
        <f t="shared" si="3"/>
        <v>0.5670838548185232</v>
      </c>
    </row>
    <row r="53" spans="1:7" ht="39.75" customHeight="1">
      <c r="A53" s="120"/>
      <c r="B53" s="127" t="s">
        <v>376</v>
      </c>
      <c r="C53" s="126">
        <f>'МО г.Ртищево'!D38</f>
        <v>128.5</v>
      </c>
      <c r="D53" s="126">
        <f>'МО г.Ртищево'!E38</f>
        <v>101</v>
      </c>
      <c r="E53" s="126">
        <f>'МО г.Ртищево'!F38</f>
        <v>69.3</v>
      </c>
      <c r="F53" s="121">
        <f t="shared" si="2"/>
        <v>0.5392996108949416</v>
      </c>
      <c r="G53" s="121">
        <f t="shared" si="3"/>
        <v>0.6861386138613861</v>
      </c>
    </row>
    <row r="54" spans="1:7" ht="21" customHeight="1">
      <c r="A54" s="95" t="s">
        <v>111</v>
      </c>
      <c r="B54" s="71" t="s">
        <v>104</v>
      </c>
      <c r="C54" s="72">
        <f>C55</f>
        <v>960</v>
      </c>
      <c r="D54" s="72">
        <f>D55</f>
        <v>816</v>
      </c>
      <c r="E54" s="72">
        <f>E55</f>
        <v>155.5</v>
      </c>
      <c r="F54" s="121">
        <f t="shared" si="2"/>
        <v>0.16197916666666667</v>
      </c>
      <c r="G54" s="121">
        <f t="shared" si="3"/>
        <v>0.19056372549019607</v>
      </c>
    </row>
    <row r="55" spans="1:7" s="39" customFormat="1" ht="42.75" customHeight="1">
      <c r="A55" s="122" t="s">
        <v>112</v>
      </c>
      <c r="B55" s="123" t="s">
        <v>105</v>
      </c>
      <c r="C55" s="124">
        <f>'Кр-звезда'!D38+Макарово!D38+Октябрьский!D37+Салтыковка!D37+Урусово!D39+'Ш-Голицыно'!D38</f>
        <v>960</v>
      </c>
      <c r="D55" s="124">
        <f>'Кр-звезда'!E38+Макарово!E38+Октябрьский!E37+Салтыковка!E37+Урусово!E39+'Ш-Голицыно'!E38</f>
        <v>816</v>
      </c>
      <c r="E55" s="124">
        <f>'Кр-звезда'!F38+Макарово!F38+Октябрьский!F37+Салтыковка!F37+Урусово!F39+'Ш-Голицыно'!F38</f>
        <v>155.5</v>
      </c>
      <c r="F55" s="121">
        <f t="shared" si="2"/>
        <v>0.16197916666666667</v>
      </c>
      <c r="G55" s="121">
        <f t="shared" si="3"/>
        <v>0.19056372549019607</v>
      </c>
    </row>
    <row r="56" spans="1:7" ht="21" customHeight="1">
      <c r="A56" s="95" t="s">
        <v>75</v>
      </c>
      <c r="B56" s="71" t="s">
        <v>38</v>
      </c>
      <c r="C56" s="72">
        <f>C57</f>
        <v>830</v>
      </c>
      <c r="D56" s="72">
        <f>D57</f>
        <v>185</v>
      </c>
      <c r="E56" s="72">
        <f>E57</f>
        <v>133.5</v>
      </c>
      <c r="F56" s="121">
        <f t="shared" si="2"/>
        <v>0.1608433734939759</v>
      </c>
      <c r="G56" s="121">
        <f t="shared" si="3"/>
        <v>0.7216216216216216</v>
      </c>
    </row>
    <row r="57" spans="1:7" s="39" customFormat="1" ht="30" customHeight="1">
      <c r="A57" s="122" t="s">
        <v>158</v>
      </c>
      <c r="B57" s="123" t="s">
        <v>188</v>
      </c>
      <c r="C57" s="124">
        <f>C58+C59+C60+C61</f>
        <v>830</v>
      </c>
      <c r="D57" s="124">
        <f>D58+D59+D60+D61</f>
        <v>185</v>
      </c>
      <c r="E57" s="124">
        <f>E58+E59+E60+E61</f>
        <v>133.5</v>
      </c>
      <c r="F57" s="121">
        <f t="shared" si="2"/>
        <v>0.1608433734939759</v>
      </c>
      <c r="G57" s="121">
        <f t="shared" si="3"/>
        <v>0.7216216216216216</v>
      </c>
    </row>
    <row r="58" spans="1:7" ht="66" customHeight="1">
      <c r="A58" s="120"/>
      <c r="B58" s="61" t="s">
        <v>404</v>
      </c>
      <c r="C58" s="125">
        <f>МР!D62</f>
        <v>200</v>
      </c>
      <c r="D58" s="125">
        <f>МР!E62</f>
        <v>0</v>
      </c>
      <c r="E58" s="125">
        <f>МР!F62</f>
        <v>0</v>
      </c>
      <c r="F58" s="121">
        <f t="shared" si="2"/>
        <v>0</v>
      </c>
      <c r="G58" s="121">
        <v>0</v>
      </c>
    </row>
    <row r="59" spans="1:7" ht="69.75" customHeight="1">
      <c r="A59" s="120"/>
      <c r="B59" s="61" t="s">
        <v>340</v>
      </c>
      <c r="C59" s="125">
        <f>'МО г.Ртищево'!D48</f>
        <v>100</v>
      </c>
      <c r="D59" s="125">
        <f>'МО г.Ртищево'!E48</f>
        <v>50</v>
      </c>
      <c r="E59" s="125">
        <f>'МО г.Ртищево'!F48</f>
        <v>0</v>
      </c>
      <c r="F59" s="121">
        <f t="shared" si="2"/>
        <v>0</v>
      </c>
      <c r="G59" s="121">
        <f t="shared" si="3"/>
        <v>0</v>
      </c>
    </row>
    <row r="60" spans="1:7" ht="65.25" customHeight="1">
      <c r="A60" s="120"/>
      <c r="B60" s="61" t="s">
        <v>227</v>
      </c>
      <c r="C60" s="125">
        <f>'МО г.Ртищево'!D49</f>
        <v>520</v>
      </c>
      <c r="D60" s="125">
        <f>'МО г.Ртищево'!E49</f>
        <v>135</v>
      </c>
      <c r="E60" s="125">
        <f>'МО г.Ртищево'!F49</f>
        <v>133.5</v>
      </c>
      <c r="F60" s="121">
        <f t="shared" si="2"/>
        <v>0.2567307692307692</v>
      </c>
      <c r="G60" s="121">
        <f t="shared" si="3"/>
        <v>0.9888888888888889</v>
      </c>
    </row>
    <row r="61" spans="1:7" ht="87" customHeight="1">
      <c r="A61" s="120"/>
      <c r="B61" s="61" t="s">
        <v>341</v>
      </c>
      <c r="C61" s="125">
        <f>'МО г.Ртищево'!D50</f>
        <v>10</v>
      </c>
      <c r="D61" s="125">
        <f>'МО г.Ртищево'!E50</f>
        <v>0</v>
      </c>
      <c r="E61" s="125">
        <f>'МО г.Ртищево'!F50</f>
        <v>0</v>
      </c>
      <c r="F61" s="121">
        <f t="shared" si="2"/>
        <v>0</v>
      </c>
      <c r="G61" s="121">
        <v>0</v>
      </c>
    </row>
    <row r="62" spans="1:7" ht="22.5" customHeight="1">
      <c r="A62" s="95" t="s">
        <v>76</v>
      </c>
      <c r="B62" s="71" t="s">
        <v>40</v>
      </c>
      <c r="C62" s="72">
        <f>C63+C65+C70+C64</f>
        <v>54186.40000000001</v>
      </c>
      <c r="D62" s="72">
        <f>D63+D65+D70+D64</f>
        <v>52701.8</v>
      </c>
      <c r="E62" s="72">
        <f>E63+E65+E70+E64</f>
        <v>2128.2</v>
      </c>
      <c r="F62" s="121">
        <f t="shared" si="2"/>
        <v>0.039275537773315806</v>
      </c>
      <c r="G62" s="121">
        <f t="shared" si="3"/>
        <v>0.04038192243908177</v>
      </c>
    </row>
    <row r="63" spans="1:7" ht="32.25" customHeight="1">
      <c r="A63" s="95" t="s">
        <v>292</v>
      </c>
      <c r="B63" s="115" t="s">
        <v>386</v>
      </c>
      <c r="C63" s="72">
        <f>МР!D68</f>
        <v>217.4</v>
      </c>
      <c r="D63" s="72">
        <f>МР!E68</f>
        <v>55</v>
      </c>
      <c r="E63" s="72">
        <f>МР!F68</f>
        <v>0</v>
      </c>
      <c r="F63" s="121">
        <f t="shared" si="2"/>
        <v>0</v>
      </c>
      <c r="G63" s="121">
        <f t="shared" si="3"/>
        <v>0</v>
      </c>
    </row>
    <row r="64" spans="1:7" ht="32.25" customHeight="1">
      <c r="A64" s="95"/>
      <c r="B64" s="115" t="s">
        <v>423</v>
      </c>
      <c r="C64" s="125">
        <f>МР!D69</f>
        <v>1307.4</v>
      </c>
      <c r="D64" s="125">
        <f>МР!E69</f>
        <v>0</v>
      </c>
      <c r="E64" s="125">
        <f>МР!F69</f>
        <v>0</v>
      </c>
      <c r="F64" s="121">
        <f t="shared" si="2"/>
        <v>0</v>
      </c>
      <c r="G64" s="121">
        <v>0</v>
      </c>
    </row>
    <row r="65" spans="1:7" s="39" customFormat="1" ht="42" customHeight="1">
      <c r="A65" s="122" t="s">
        <v>121</v>
      </c>
      <c r="B65" s="123" t="s">
        <v>255</v>
      </c>
      <c r="C65" s="124">
        <f>C66+C67+C68+C69</f>
        <v>52550.600000000006</v>
      </c>
      <c r="D65" s="124">
        <f>D66+D67+D68+D69</f>
        <v>52550.600000000006</v>
      </c>
      <c r="E65" s="124">
        <f>E66+E67+E68+E69</f>
        <v>2032</v>
      </c>
      <c r="F65" s="121">
        <f t="shared" si="2"/>
        <v>0.03866749380596986</v>
      </c>
      <c r="G65" s="121">
        <f t="shared" si="3"/>
        <v>0.03866749380596986</v>
      </c>
    </row>
    <row r="66" spans="1:7" ht="45.75" customHeight="1">
      <c r="A66" s="120"/>
      <c r="B66" s="128" t="s">
        <v>343</v>
      </c>
      <c r="C66" s="125">
        <f>'МО г.Ртищево'!D56</f>
        <v>5833.9</v>
      </c>
      <c r="D66" s="125">
        <f>'МО г.Ртищево'!E56</f>
        <v>5833.9</v>
      </c>
      <c r="E66" s="125">
        <f>'МО г.Ртищево'!F56</f>
        <v>2032</v>
      </c>
      <c r="F66" s="121">
        <f t="shared" si="2"/>
        <v>0.34830902140934883</v>
      </c>
      <c r="G66" s="121">
        <f t="shared" si="3"/>
        <v>0.34830902140934883</v>
      </c>
    </row>
    <row r="67" spans="1:7" ht="60.75" customHeight="1">
      <c r="A67" s="95"/>
      <c r="B67" s="128" t="s">
        <v>388</v>
      </c>
      <c r="C67" s="125">
        <f>МР!D70</f>
        <v>29298.4</v>
      </c>
      <c r="D67" s="125">
        <f>МР!E70</f>
        <v>29298.4</v>
      </c>
      <c r="E67" s="125">
        <f>МР!F70</f>
        <v>0</v>
      </c>
      <c r="F67" s="121">
        <f t="shared" si="2"/>
        <v>0</v>
      </c>
      <c r="G67" s="121">
        <f t="shared" si="3"/>
        <v>0</v>
      </c>
    </row>
    <row r="68" spans="1:7" ht="105" customHeight="1">
      <c r="A68" s="95"/>
      <c r="B68" s="128" t="s">
        <v>390</v>
      </c>
      <c r="C68" s="125">
        <f>МР!D71</f>
        <v>17245.8</v>
      </c>
      <c r="D68" s="125">
        <f>МР!E71</f>
        <v>17245.8</v>
      </c>
      <c r="E68" s="125">
        <f>МР!F71</f>
        <v>0</v>
      </c>
      <c r="F68" s="121">
        <f t="shared" si="2"/>
        <v>0</v>
      </c>
      <c r="G68" s="121">
        <f t="shared" si="3"/>
        <v>0</v>
      </c>
    </row>
    <row r="69" spans="1:7" ht="100.5" customHeight="1">
      <c r="A69" s="95"/>
      <c r="B69" s="61" t="s">
        <v>392</v>
      </c>
      <c r="C69" s="125">
        <f>МР!D72</f>
        <v>172.5</v>
      </c>
      <c r="D69" s="125">
        <f>МР!E72</f>
        <v>172.5</v>
      </c>
      <c r="E69" s="125">
        <f>МР!F72</f>
        <v>0</v>
      </c>
      <c r="F69" s="121">
        <f t="shared" si="2"/>
        <v>0</v>
      </c>
      <c r="G69" s="121">
        <f t="shared" si="3"/>
        <v>0</v>
      </c>
    </row>
    <row r="70" spans="1:7" s="39" customFormat="1" ht="38.25" customHeight="1">
      <c r="A70" s="122" t="s">
        <v>77</v>
      </c>
      <c r="B70" s="129" t="s">
        <v>205</v>
      </c>
      <c r="C70" s="124">
        <f>C71+C72</f>
        <v>111</v>
      </c>
      <c r="D70" s="124">
        <f>D71+D72</f>
        <v>96.2</v>
      </c>
      <c r="E70" s="124">
        <f>E71+E72</f>
        <v>96.2</v>
      </c>
      <c r="F70" s="121">
        <f t="shared" si="2"/>
        <v>0.8666666666666667</v>
      </c>
      <c r="G70" s="121">
        <f t="shared" si="3"/>
        <v>1</v>
      </c>
    </row>
    <row r="71" spans="1:7" ht="34.5" customHeight="1">
      <c r="A71" s="95"/>
      <c r="B71" s="130" t="s">
        <v>125</v>
      </c>
      <c r="C71" s="125">
        <f>МР!D75+'Кр-звезда'!D44+Макарово!D44+Октябрьский!D43+Салтыковка!D43+Урусово!D45+'Ш-Голицыно'!D44</f>
        <v>111</v>
      </c>
      <c r="D71" s="125">
        <f>МР!E75+'Кр-звезда'!E44+Макарово!E44+Октябрьский!E43+Салтыковка!E43+Урусово!E45+'Ш-Голицыно'!E44</f>
        <v>96.2</v>
      </c>
      <c r="E71" s="125">
        <f>МР!F75+'Кр-звезда'!F44+Макарово!F44+Октябрьский!F43+Салтыковка!F43+Урусово!F45+'Ш-Голицыно'!F44</f>
        <v>96.2</v>
      </c>
      <c r="F71" s="121">
        <f t="shared" si="2"/>
        <v>0.8666666666666667</v>
      </c>
      <c r="G71" s="121">
        <f t="shared" si="3"/>
        <v>1</v>
      </c>
    </row>
    <row r="72" spans="1:7" ht="16.5" customHeight="1" hidden="1">
      <c r="A72" s="95"/>
      <c r="B72" s="130" t="s">
        <v>318</v>
      </c>
      <c r="C72" s="125">
        <f>МР!D76</f>
        <v>0</v>
      </c>
      <c r="D72" s="125">
        <f>МР!E76</f>
        <v>0</v>
      </c>
      <c r="E72" s="125">
        <f>МР!F76</f>
        <v>0</v>
      </c>
      <c r="F72" s="121" t="e">
        <f t="shared" si="2"/>
        <v>#DIV/0!</v>
      </c>
      <c r="G72" s="121" t="e">
        <f t="shared" si="3"/>
        <v>#DIV/0!</v>
      </c>
    </row>
    <row r="73" spans="1:7" ht="27" customHeight="1">
      <c r="A73" s="82" t="s">
        <v>78</v>
      </c>
      <c r="B73" s="81" t="s">
        <v>41</v>
      </c>
      <c r="C73" s="72">
        <f>C74+C77+C82</f>
        <v>37446.5</v>
      </c>
      <c r="D73" s="72">
        <f>D74+D77+D82</f>
        <v>15043.1</v>
      </c>
      <c r="E73" s="72">
        <f>E74+E77+E82</f>
        <v>7399.3</v>
      </c>
      <c r="F73" s="121">
        <f t="shared" si="2"/>
        <v>0.19759657110811424</v>
      </c>
      <c r="G73" s="121">
        <f t="shared" si="3"/>
        <v>0.49187335057268783</v>
      </c>
    </row>
    <row r="74" spans="1:7" s="39" customFormat="1" ht="31.5">
      <c r="A74" s="122" t="s">
        <v>79</v>
      </c>
      <c r="B74" s="123" t="s">
        <v>42</v>
      </c>
      <c r="C74" s="124">
        <f>C75+C76</f>
        <v>2672.1</v>
      </c>
      <c r="D74" s="124">
        <f>D75+D76</f>
        <v>696</v>
      </c>
      <c r="E74" s="124">
        <f>E75+E76</f>
        <v>167.7</v>
      </c>
      <c r="F74" s="121">
        <f t="shared" si="2"/>
        <v>0.06275962725945886</v>
      </c>
      <c r="G74" s="121">
        <f t="shared" si="3"/>
        <v>0.24094827586206896</v>
      </c>
    </row>
    <row r="75" spans="1:7" ht="57" customHeight="1">
      <c r="A75" s="120"/>
      <c r="B75" s="115" t="s">
        <v>344</v>
      </c>
      <c r="C75" s="125">
        <f>'МО г.Ртищево'!D61</f>
        <v>1300.6</v>
      </c>
      <c r="D75" s="125">
        <f>'МО г.Ртищево'!E61</f>
        <v>322</v>
      </c>
      <c r="E75" s="125">
        <f>'МО г.Ртищево'!F61</f>
        <v>0</v>
      </c>
      <c r="F75" s="121">
        <f t="shared" si="2"/>
        <v>0</v>
      </c>
      <c r="G75" s="121">
        <f t="shared" si="3"/>
        <v>0</v>
      </c>
    </row>
    <row r="76" spans="1:7" ht="37.5" customHeight="1">
      <c r="A76" s="120"/>
      <c r="B76" s="115" t="s">
        <v>174</v>
      </c>
      <c r="C76" s="125">
        <f>'МО г.Ртищево'!D66</f>
        <v>1371.5</v>
      </c>
      <c r="D76" s="125">
        <f>'МО г.Ртищево'!E66</f>
        <v>374</v>
      </c>
      <c r="E76" s="125">
        <f>'МО г.Ртищево'!F66</f>
        <v>167.7</v>
      </c>
      <c r="F76" s="121">
        <f t="shared" si="2"/>
        <v>0.12227488151658766</v>
      </c>
      <c r="G76" s="121">
        <f t="shared" si="3"/>
        <v>0.44839572192513366</v>
      </c>
    </row>
    <row r="77" spans="1:7" s="39" customFormat="1" ht="21" customHeight="1">
      <c r="A77" s="122" t="s">
        <v>80</v>
      </c>
      <c r="B77" s="123" t="s">
        <v>256</v>
      </c>
      <c r="C77" s="124">
        <f>C80+C78+C81</f>
        <v>8597</v>
      </c>
      <c r="D77" s="124">
        <f>D80+D78+D81</f>
        <v>4697</v>
      </c>
      <c r="E77" s="124">
        <f>E80+E78+E81</f>
        <v>1215.8</v>
      </c>
      <c r="F77" s="121">
        <f t="shared" si="2"/>
        <v>0.1414214260788647</v>
      </c>
      <c r="G77" s="121">
        <f t="shared" si="3"/>
        <v>0.25884607196082604</v>
      </c>
    </row>
    <row r="78" spans="1:7" s="39" customFormat="1" ht="39" customHeight="1">
      <c r="A78" s="122"/>
      <c r="B78" s="115" t="s">
        <v>245</v>
      </c>
      <c r="C78" s="125">
        <f>МР!D85</f>
        <v>5980</v>
      </c>
      <c r="D78" s="125">
        <f>МР!E85</f>
        <v>4030</v>
      </c>
      <c r="E78" s="125">
        <f>МР!F85</f>
        <v>1198.8</v>
      </c>
      <c r="F78" s="121">
        <f t="shared" si="2"/>
        <v>0.20046822742474915</v>
      </c>
      <c r="G78" s="121">
        <f t="shared" si="3"/>
        <v>0.29746898263027294</v>
      </c>
    </row>
    <row r="79" spans="1:7" ht="70.5" customHeight="1">
      <c r="A79" s="120"/>
      <c r="B79" s="131" t="s">
        <v>312</v>
      </c>
      <c r="C79" s="125">
        <f>МР!D86</f>
        <v>5730</v>
      </c>
      <c r="D79" s="125">
        <f>МР!E86</f>
        <v>3780</v>
      </c>
      <c r="E79" s="125">
        <f>МР!F86</f>
        <v>948.8</v>
      </c>
      <c r="F79" s="121">
        <f t="shared" si="2"/>
        <v>0.16558464223385688</v>
      </c>
      <c r="G79" s="121">
        <f t="shared" si="3"/>
        <v>0.251005291005291</v>
      </c>
    </row>
    <row r="80" spans="1:7" ht="32.25" customHeight="1">
      <c r="A80" s="120"/>
      <c r="B80" s="115" t="s">
        <v>347</v>
      </c>
      <c r="C80" s="125">
        <f>'МО г.Ртищево'!D68</f>
        <v>2600</v>
      </c>
      <c r="D80" s="125">
        <f>'МО г.Ртищево'!E68</f>
        <v>650</v>
      </c>
      <c r="E80" s="125">
        <f>'МО г.Ртищево'!F68</f>
        <v>0</v>
      </c>
      <c r="F80" s="121">
        <f t="shared" si="2"/>
        <v>0</v>
      </c>
      <c r="G80" s="121">
        <f t="shared" si="3"/>
        <v>0</v>
      </c>
    </row>
    <row r="81" spans="1:7" ht="32.25" customHeight="1">
      <c r="A81" s="120"/>
      <c r="B81" s="115" t="s">
        <v>424</v>
      </c>
      <c r="C81" s="125">
        <f>МР!D88</f>
        <v>17</v>
      </c>
      <c r="D81" s="125">
        <f>МР!E88</f>
        <v>17</v>
      </c>
      <c r="E81" s="125">
        <f>МР!F88</f>
        <v>17</v>
      </c>
      <c r="F81" s="121">
        <f t="shared" si="2"/>
        <v>1</v>
      </c>
      <c r="G81" s="121">
        <f t="shared" si="3"/>
        <v>1</v>
      </c>
    </row>
    <row r="82" spans="1:7" s="39" customFormat="1" ht="21" customHeight="1">
      <c r="A82" s="122" t="s">
        <v>44</v>
      </c>
      <c r="B82" s="132" t="s">
        <v>246</v>
      </c>
      <c r="C82" s="124">
        <f>C83+C90+C92+C93+C91</f>
        <v>26177.4</v>
      </c>
      <c r="D82" s="124">
        <f>D83+D90+D92+D93+D91</f>
        <v>9650.1</v>
      </c>
      <c r="E82" s="124">
        <f>E83+E90+E92+E93+E91</f>
        <v>6015.8</v>
      </c>
      <c r="F82" s="121">
        <f t="shared" si="2"/>
        <v>0.22980891914399443</v>
      </c>
      <c r="G82" s="121">
        <f t="shared" si="3"/>
        <v>0.6233925037046248</v>
      </c>
    </row>
    <row r="83" spans="1:7" ht="30.75" customHeight="1">
      <c r="A83" s="120"/>
      <c r="B83" s="133" t="s">
        <v>405</v>
      </c>
      <c r="C83" s="125">
        <f>'МО г.Ртищево'!D70</f>
        <v>1835</v>
      </c>
      <c r="D83" s="125">
        <f>'МО г.Ртищево'!E70</f>
        <v>1011</v>
      </c>
      <c r="E83" s="125">
        <f>'МО г.Ртищево'!F70</f>
        <v>100</v>
      </c>
      <c r="F83" s="121">
        <f t="shared" si="2"/>
        <v>0.05449591280653951</v>
      </c>
      <c r="G83" s="121">
        <f t="shared" si="3"/>
        <v>0.09891196834817013</v>
      </c>
    </row>
    <row r="84" spans="1:7" ht="23.25" customHeight="1" hidden="1">
      <c r="A84" s="120"/>
      <c r="B84" s="131" t="s">
        <v>257</v>
      </c>
      <c r="C84" s="125">
        <v>0</v>
      </c>
      <c r="D84" s="125">
        <v>0</v>
      </c>
      <c r="E84" s="125">
        <f>'МО г.Ртищево'!F71</f>
        <v>100</v>
      </c>
      <c r="F84" s="121" t="e">
        <f t="shared" si="2"/>
        <v>#DIV/0!</v>
      </c>
      <c r="G84" s="121" t="e">
        <f t="shared" si="3"/>
        <v>#DIV/0!</v>
      </c>
    </row>
    <row r="85" spans="1:7" ht="30" customHeight="1" hidden="1">
      <c r="A85" s="120"/>
      <c r="B85" s="131" t="s">
        <v>321</v>
      </c>
      <c r="C85" s="125">
        <v>0</v>
      </c>
      <c r="D85" s="125">
        <f>'МО г.Ртищево'!E72</f>
        <v>0</v>
      </c>
      <c r="E85" s="125">
        <f>'МО г.Ртищево'!F72</f>
        <v>0</v>
      </c>
      <c r="F85" s="121" t="e">
        <f t="shared" si="2"/>
        <v>#DIV/0!</v>
      </c>
      <c r="G85" s="121" t="e">
        <f t="shared" si="3"/>
        <v>#DIV/0!</v>
      </c>
    </row>
    <row r="86" spans="1:7" ht="23.25" customHeight="1" hidden="1">
      <c r="A86" s="120"/>
      <c r="B86" s="131" t="s">
        <v>258</v>
      </c>
      <c r="C86" s="125">
        <v>0</v>
      </c>
      <c r="D86" s="125">
        <f>'МО г.Ртищево'!E73</f>
        <v>0</v>
      </c>
      <c r="E86" s="125">
        <f>'МО г.Ртищево'!F73</f>
        <v>0</v>
      </c>
      <c r="F86" s="121" t="e">
        <f t="shared" si="2"/>
        <v>#DIV/0!</v>
      </c>
      <c r="G86" s="121" t="e">
        <f t="shared" si="3"/>
        <v>#DIV/0!</v>
      </c>
    </row>
    <row r="87" spans="1:7" ht="30.75" customHeight="1" hidden="1">
      <c r="A87" s="120"/>
      <c r="B87" s="131" t="s">
        <v>259</v>
      </c>
      <c r="C87" s="125">
        <v>0</v>
      </c>
      <c r="D87" s="125">
        <f>'МО г.Ртищево'!E74</f>
        <v>0</v>
      </c>
      <c r="E87" s="125">
        <f>'МО г.Ртищево'!F74</f>
        <v>0</v>
      </c>
      <c r="F87" s="121" t="e">
        <f t="shared" si="2"/>
        <v>#DIV/0!</v>
      </c>
      <c r="G87" s="121" t="e">
        <f t="shared" si="3"/>
        <v>#DIV/0!</v>
      </c>
    </row>
    <row r="88" spans="1:7" ht="20.25" customHeight="1" hidden="1">
      <c r="A88" s="120"/>
      <c r="B88" s="131" t="s">
        <v>260</v>
      </c>
      <c r="C88" s="125">
        <v>0</v>
      </c>
      <c r="D88" s="125">
        <f>'МО г.Ртищево'!E83</f>
        <v>0</v>
      </c>
      <c r="E88" s="125">
        <f>'МО г.Ртищево'!F83</f>
        <v>0</v>
      </c>
      <c r="F88" s="121" t="e">
        <f t="shared" si="2"/>
        <v>#DIV/0!</v>
      </c>
      <c r="G88" s="121" t="e">
        <f t="shared" si="3"/>
        <v>#DIV/0!</v>
      </c>
    </row>
    <row r="89" spans="1:7" ht="19.5" customHeight="1" hidden="1">
      <c r="A89" s="120"/>
      <c r="B89" s="131" t="s">
        <v>261</v>
      </c>
      <c r="C89" s="125">
        <v>0</v>
      </c>
      <c r="D89" s="125">
        <v>0</v>
      </c>
      <c r="E89" s="125">
        <v>0</v>
      </c>
      <c r="F89" s="121" t="e">
        <f t="shared" si="2"/>
        <v>#DIV/0!</v>
      </c>
      <c r="G89" s="121" t="e">
        <f t="shared" si="3"/>
        <v>#DIV/0!</v>
      </c>
    </row>
    <row r="90" spans="1:7" ht="21" customHeight="1">
      <c r="A90" s="120"/>
      <c r="B90" s="133" t="s">
        <v>176</v>
      </c>
      <c r="C90" s="125">
        <f>'МО г.Ртищево'!D84+'Кр-звезда'!D47+Макарово!D47+Октябрьский!D46+Салтыковка!D46+Урусово!D48+'Ш-Голицыно'!D47</f>
        <v>11280.1</v>
      </c>
      <c r="D90" s="125">
        <f>'МО г.Ртищево'!E84+'Кр-звезда'!E47+Макарово!E47+Октябрьский!E46+Салтыковка!E46+Урусово!E48+'Ш-Голицыно'!E47</f>
        <v>4210.5</v>
      </c>
      <c r="E90" s="125">
        <f>'МО г.Ртищево'!F84+'Кр-звезда'!F47+Макарово!F47+Октябрьский!F46+Салтыковка!F46+Урусово!F48+'Ш-Голицыно'!F47</f>
        <v>2797.7</v>
      </c>
      <c r="F90" s="121">
        <f t="shared" si="2"/>
        <v>0.24802085087898154</v>
      </c>
      <c r="G90" s="121">
        <f t="shared" si="3"/>
        <v>0.6644579028618929</v>
      </c>
    </row>
    <row r="91" spans="1:7" ht="21" customHeight="1">
      <c r="A91" s="120"/>
      <c r="B91" s="133" t="s">
        <v>322</v>
      </c>
      <c r="C91" s="125">
        <f>'Кр-звезда'!D49+Макарово!D49+Октябрьский!D48+Салтыковка!D48+Урусово!D50+'Ш-Голицыно'!D49</f>
        <v>39.7</v>
      </c>
      <c r="D91" s="125">
        <f>'Кр-звезда'!E49+Макарово!E49+Октябрьский!E48+Салтыковка!E48+Урусово!E50+'Ш-Голицыно'!E49</f>
        <v>9.7</v>
      </c>
      <c r="E91" s="125">
        <f>'Кр-звезда'!F49+Макарово!F49+Октябрьский!F48+Салтыковка!F48+Урусово!F50+'Ш-Голицыно'!F49</f>
        <v>0</v>
      </c>
      <c r="F91" s="121">
        <f t="shared" si="2"/>
        <v>0</v>
      </c>
      <c r="G91" s="121">
        <f t="shared" si="3"/>
        <v>0</v>
      </c>
    </row>
    <row r="92" spans="1:7" ht="21" customHeight="1">
      <c r="A92" s="120"/>
      <c r="B92" s="133" t="s">
        <v>233</v>
      </c>
      <c r="C92" s="125">
        <f>'Кр-звезда'!D48+Макарово!D48+Октябрьский!D47+Салтыковка!D47+Урусово!D49+'Ш-Голицыно'!D48</f>
        <v>31.2</v>
      </c>
      <c r="D92" s="125">
        <f>'Кр-звезда'!E48+Макарово!E48+Октябрьский!E47+Салтыковка!E47+Урусово!E49+'Ш-Голицыно'!E48</f>
        <v>5.9</v>
      </c>
      <c r="E92" s="125">
        <f>'Кр-звезда'!F48+Макарово!F48+Октябрьский!F47+Салтыковка!F47+Урусово!F49+'Ш-Голицыно'!F48</f>
        <v>0</v>
      </c>
      <c r="F92" s="121">
        <f t="shared" si="2"/>
        <v>0</v>
      </c>
      <c r="G92" s="121">
        <f t="shared" si="3"/>
        <v>0</v>
      </c>
    </row>
    <row r="93" spans="1:7" ht="21" customHeight="1">
      <c r="A93" s="120"/>
      <c r="B93" s="133" t="s">
        <v>178</v>
      </c>
      <c r="C93" s="125">
        <f>'МО г.Ртищево'!D85+'Кр-звезда'!D50+Макарово!D50+Октябрьский!D49+Салтыковка!D49+Урусово!D51+'Ш-Голицыно'!D50</f>
        <v>12991.4</v>
      </c>
      <c r="D93" s="125">
        <f>'МО г.Ртищево'!E85+'Кр-звезда'!E50+Макарово!E50+Октябрьский!E49+Салтыковка!E49+Урусово!E51+'Ш-Голицыно'!E50</f>
        <v>4413</v>
      </c>
      <c r="E93" s="125">
        <f>'МО г.Ртищево'!F85+'Кр-звезда'!F50+Макарово!F50+Октябрьский!F49+Салтыковка!F49+Урусово!F51+'Ш-Голицыно'!F50</f>
        <v>3118.1000000000004</v>
      </c>
      <c r="F93" s="121">
        <f t="shared" si="2"/>
        <v>0.24001262373570212</v>
      </c>
      <c r="G93" s="121">
        <f t="shared" si="3"/>
        <v>0.7065714933152052</v>
      </c>
    </row>
    <row r="94" spans="1:7" ht="21.75" customHeight="1">
      <c r="A94" s="82" t="s">
        <v>128</v>
      </c>
      <c r="B94" s="81" t="s">
        <v>126</v>
      </c>
      <c r="C94" s="72">
        <f>C95</f>
        <v>2</v>
      </c>
      <c r="D94" s="72">
        <f>D95</f>
        <v>2</v>
      </c>
      <c r="E94" s="72">
        <f>E95</f>
        <v>2</v>
      </c>
      <c r="F94" s="121">
        <f t="shared" si="2"/>
        <v>1</v>
      </c>
      <c r="G94" s="121">
        <f t="shared" si="3"/>
        <v>1</v>
      </c>
    </row>
    <row r="95" spans="1:7" ht="33" customHeight="1">
      <c r="A95" s="134" t="s">
        <v>122</v>
      </c>
      <c r="B95" s="135" t="s">
        <v>240</v>
      </c>
      <c r="C95" s="125">
        <f>'Кр-звезда'!D52+Макарово!D52+Октябрьский!D52+Салтыковка!D51+Урусово!D53+'Ш-Голицыно'!D52</f>
        <v>2</v>
      </c>
      <c r="D95" s="125">
        <f>'Кр-звезда'!E52+Макарово!E52+Октябрьский!E52+Салтыковка!E51+Урусово!E53+'Ш-Голицыно'!E52</f>
        <v>2</v>
      </c>
      <c r="E95" s="125">
        <f>'Кр-звезда'!F52+Макарово!F52+Октябрьский!F52+Салтыковка!F51+Урусово!F53+'Ш-Голицыно'!F52</f>
        <v>2</v>
      </c>
      <c r="F95" s="121">
        <f t="shared" si="2"/>
        <v>1</v>
      </c>
      <c r="G95" s="121">
        <f t="shared" si="3"/>
        <v>1</v>
      </c>
    </row>
    <row r="96" spans="1:7" ht="18" customHeight="1">
      <c r="A96" s="95" t="s">
        <v>46</v>
      </c>
      <c r="B96" s="71" t="s">
        <v>47</v>
      </c>
      <c r="C96" s="72">
        <f>C97+C98+C99+C100</f>
        <v>449575.4</v>
      </c>
      <c r="D96" s="72">
        <f>D97+D98+D99+D100</f>
        <v>128232.49999999999</v>
      </c>
      <c r="E96" s="72">
        <f>E97+E98+E99+E100</f>
        <v>94318.5</v>
      </c>
      <c r="F96" s="121">
        <f t="shared" si="2"/>
        <v>0.20979461954546444</v>
      </c>
      <c r="G96" s="121">
        <f t="shared" si="3"/>
        <v>0.7355272649289377</v>
      </c>
    </row>
    <row r="97" spans="1:7" ht="15.75">
      <c r="A97" s="120" t="s">
        <v>48</v>
      </c>
      <c r="B97" s="115" t="s">
        <v>49</v>
      </c>
      <c r="C97" s="125">
        <f>МР!D95</f>
        <v>125864.2</v>
      </c>
      <c r="D97" s="125">
        <f>МР!E95</f>
        <v>37114.6</v>
      </c>
      <c r="E97" s="125">
        <f>МР!F95</f>
        <v>27611.8</v>
      </c>
      <c r="F97" s="121">
        <f t="shared" si="2"/>
        <v>0.21937771026233036</v>
      </c>
      <c r="G97" s="121">
        <f t="shared" si="3"/>
        <v>0.7439605977162627</v>
      </c>
    </row>
    <row r="98" spans="1:7" ht="15.75">
      <c r="A98" s="120" t="s">
        <v>50</v>
      </c>
      <c r="B98" s="115" t="s">
        <v>151</v>
      </c>
      <c r="C98" s="125">
        <f>МР!D97+'МО г.Ртищево'!D87</f>
        <v>299123.8</v>
      </c>
      <c r="D98" s="125">
        <f>МР!E97+'МО г.Ртищево'!E87</f>
        <v>84570.7</v>
      </c>
      <c r="E98" s="125">
        <f>МР!F97+'МО г.Ртищево'!F87</f>
        <v>61146.3</v>
      </c>
      <c r="F98" s="121">
        <f t="shared" si="2"/>
        <v>0.20441803694657532</v>
      </c>
      <c r="G98" s="121">
        <f t="shared" si="3"/>
        <v>0.7230199111512616</v>
      </c>
    </row>
    <row r="99" spans="1:7" ht="15.75">
      <c r="A99" s="120" t="s">
        <v>51</v>
      </c>
      <c r="B99" s="115" t="s">
        <v>52</v>
      </c>
      <c r="C99" s="125">
        <f>МР!D98+'Кр-звезда'!D56+Макарово!D56+Октябрьский!D56+Салтыковка!D55+Урусово!D57+'Ш-Голицыно'!D56</f>
        <v>4114.7</v>
      </c>
      <c r="D99" s="125">
        <f>МР!E98+'Кр-звезда'!E56+Макарово!E56+Октябрьский!E56+Салтыковка!E55+Урусово!E57+'Ш-Голицыно'!E56</f>
        <v>145.7</v>
      </c>
      <c r="E99" s="125">
        <f>МР!F98+'Кр-звезда'!F56+Макарово!F56+Октябрьский!F56+Салтыковка!F55+Урусово!F57+'Ш-Голицыно'!F56</f>
        <v>66.2</v>
      </c>
      <c r="F99" s="121">
        <f t="shared" si="2"/>
        <v>0.01608865773932486</v>
      </c>
      <c r="G99" s="121">
        <f t="shared" si="3"/>
        <v>0.45435827041866855</v>
      </c>
    </row>
    <row r="100" spans="1:7" ht="15.75">
      <c r="A100" s="120" t="s">
        <v>53</v>
      </c>
      <c r="B100" s="115" t="s">
        <v>54</v>
      </c>
      <c r="C100" s="125">
        <f>МР!D100</f>
        <v>20472.7</v>
      </c>
      <c r="D100" s="125">
        <f>МР!E100</f>
        <v>6401.5</v>
      </c>
      <c r="E100" s="125">
        <f>МР!F100</f>
        <v>5494.2</v>
      </c>
      <c r="F100" s="121">
        <f t="shared" si="2"/>
        <v>0.26836714258500344</v>
      </c>
      <c r="G100" s="121">
        <f t="shared" si="3"/>
        <v>0.8582675935327657</v>
      </c>
    </row>
    <row r="101" spans="1:7" ht="15.75">
      <c r="A101" s="120"/>
      <c r="B101" s="115" t="s">
        <v>55</v>
      </c>
      <c r="C101" s="125">
        <f>МР!D101</f>
        <v>585</v>
      </c>
      <c r="D101" s="125">
        <f>МР!E101</f>
        <v>73.5</v>
      </c>
      <c r="E101" s="125">
        <f>МР!F101</f>
        <v>54.3</v>
      </c>
      <c r="F101" s="121">
        <f t="shared" si="2"/>
        <v>0.09282051282051282</v>
      </c>
      <c r="G101" s="121">
        <f t="shared" si="3"/>
        <v>0.7387755102040816</v>
      </c>
    </row>
    <row r="102" spans="1:7" ht="15.75">
      <c r="A102" s="95" t="s">
        <v>56</v>
      </c>
      <c r="B102" s="71" t="s">
        <v>156</v>
      </c>
      <c r="C102" s="72">
        <f>C103+C104</f>
        <v>54979.7</v>
      </c>
      <c r="D102" s="72">
        <f>D103+D104</f>
        <v>19317.4</v>
      </c>
      <c r="E102" s="72">
        <f>E103+E104</f>
        <v>18046.3</v>
      </c>
      <c r="F102" s="121">
        <f t="shared" si="2"/>
        <v>0.32823569426533794</v>
      </c>
      <c r="G102" s="121">
        <f t="shared" si="3"/>
        <v>0.9341992193566421</v>
      </c>
    </row>
    <row r="103" spans="1:7" ht="15.75">
      <c r="A103" s="120" t="s">
        <v>57</v>
      </c>
      <c r="B103" s="115" t="s">
        <v>58</v>
      </c>
      <c r="C103" s="125">
        <f>МР!D103</f>
        <v>51875.7</v>
      </c>
      <c r="D103" s="125">
        <f>МР!E103</f>
        <v>18469.4</v>
      </c>
      <c r="E103" s="125">
        <f>МР!F103</f>
        <v>17238</v>
      </c>
      <c r="F103" s="121">
        <f t="shared" si="2"/>
        <v>0.33229431120929454</v>
      </c>
      <c r="G103" s="121">
        <f t="shared" si="3"/>
        <v>0.9333275580148785</v>
      </c>
    </row>
    <row r="104" spans="1:7" ht="15.75">
      <c r="A104" s="120" t="s">
        <v>59</v>
      </c>
      <c r="B104" s="115" t="s">
        <v>110</v>
      </c>
      <c r="C104" s="125">
        <f>МР!D104</f>
        <v>3104</v>
      </c>
      <c r="D104" s="125">
        <f>МР!E104</f>
        <v>848</v>
      </c>
      <c r="E104" s="125">
        <f>МР!F104</f>
        <v>808.3</v>
      </c>
      <c r="F104" s="121">
        <f aca="true" t="shared" si="4" ref="F104:F117">E104/C104</f>
        <v>0.2604059278350515</v>
      </c>
      <c r="G104" s="121">
        <f aca="true" t="shared" si="5" ref="G104:G117">E104/D104</f>
        <v>0.9531839622641509</v>
      </c>
    </row>
    <row r="105" spans="1:7" ht="16.5" customHeight="1">
      <c r="A105" s="95" t="s">
        <v>60</v>
      </c>
      <c r="B105" s="71" t="s">
        <v>61</v>
      </c>
      <c r="C105" s="72">
        <f>C106+C107+C108+C109</f>
        <v>20071.3</v>
      </c>
      <c r="D105" s="72">
        <f>D106+D107+D108+D109</f>
        <v>5488.8</v>
      </c>
      <c r="E105" s="72">
        <f>E106+E107+E108+E109</f>
        <v>5199.4</v>
      </c>
      <c r="F105" s="121">
        <f t="shared" si="4"/>
        <v>0.2590464992302442</v>
      </c>
      <c r="G105" s="121">
        <f t="shared" si="5"/>
        <v>0.9472744497886605</v>
      </c>
    </row>
    <row r="106" spans="1:7" ht="15.75">
      <c r="A106" s="120" t="s">
        <v>62</v>
      </c>
      <c r="B106" s="136" t="s">
        <v>217</v>
      </c>
      <c r="C106" s="125">
        <f>МР!D107+'МО г.Ртищево'!D89+'Кр-звезда'!D58+Макарово!D55+Октябрьский!D58+Салтыковка!D57+Урусово!D59+'Ш-Голицыно'!D57</f>
        <v>1446.9</v>
      </c>
      <c r="D106" s="125">
        <f>МР!E107+'МО г.Ртищево'!E89+'Кр-звезда'!E58+Макарово!E55+Октябрьский!E58+Салтыковка!E57+Урусово!E59+'Ш-Голицыно'!E57</f>
        <v>520.3</v>
      </c>
      <c r="E106" s="125">
        <f>МР!F107+'МО г.Ртищево'!F89+'Кр-звезда'!F58+Макарово!F55+Октябрьский!F58+Салтыковка!F57+Урусово!F59+'Ш-Голицыно'!F57</f>
        <v>460.8</v>
      </c>
      <c r="F106" s="121">
        <f t="shared" si="4"/>
        <v>0.3184739788513373</v>
      </c>
      <c r="G106" s="121">
        <f t="shared" si="5"/>
        <v>0.8856428983278879</v>
      </c>
    </row>
    <row r="107" spans="1:7" ht="31.5">
      <c r="A107" s="120" t="s">
        <v>63</v>
      </c>
      <c r="B107" s="136" t="s">
        <v>406</v>
      </c>
      <c r="C107" s="125">
        <f>МР!D108</f>
        <v>14530.8</v>
      </c>
      <c r="D107" s="125">
        <f>МР!E108</f>
        <v>3765.8</v>
      </c>
      <c r="E107" s="125">
        <f>МР!F108</f>
        <v>3720.7</v>
      </c>
      <c r="F107" s="121">
        <f t="shared" si="4"/>
        <v>0.2560561015222837</v>
      </c>
      <c r="G107" s="121">
        <f t="shared" si="5"/>
        <v>0.9880237930851345</v>
      </c>
    </row>
    <row r="108" spans="1:7" ht="31.5">
      <c r="A108" s="120"/>
      <c r="B108" s="115" t="s">
        <v>244</v>
      </c>
      <c r="C108" s="125">
        <f>МР!D110</f>
        <v>25</v>
      </c>
      <c r="D108" s="125">
        <f>МР!E110</f>
        <v>25</v>
      </c>
      <c r="E108" s="125">
        <f>МР!F110</f>
        <v>0</v>
      </c>
      <c r="F108" s="121">
        <f t="shared" si="4"/>
        <v>0</v>
      </c>
      <c r="G108" s="121">
        <f t="shared" si="5"/>
        <v>0</v>
      </c>
    </row>
    <row r="109" spans="1:7" ht="31.5">
      <c r="A109" s="120" t="s">
        <v>64</v>
      </c>
      <c r="B109" s="115" t="s">
        <v>398</v>
      </c>
      <c r="C109" s="125">
        <f>МР!D116</f>
        <v>4068.6</v>
      </c>
      <c r="D109" s="125">
        <f>МР!E116</f>
        <v>1177.7</v>
      </c>
      <c r="E109" s="125">
        <f>МР!F116</f>
        <v>1017.9</v>
      </c>
      <c r="F109" s="121">
        <f t="shared" si="4"/>
        <v>0.25018433859312783</v>
      </c>
      <c r="G109" s="121">
        <f t="shared" si="5"/>
        <v>0.864311794175087</v>
      </c>
    </row>
    <row r="110" spans="1:7" ht="21" customHeight="1">
      <c r="A110" s="82" t="s">
        <v>65</v>
      </c>
      <c r="B110" s="81" t="s">
        <v>131</v>
      </c>
      <c r="C110" s="72">
        <f>C111+C112</f>
        <v>26327.4</v>
      </c>
      <c r="D110" s="72">
        <f>D111+D112</f>
        <v>8344.1</v>
      </c>
      <c r="E110" s="72">
        <f>E111+E112</f>
        <v>6282.1</v>
      </c>
      <c r="F110" s="121">
        <f t="shared" si="4"/>
        <v>0.23861452327233224</v>
      </c>
      <c r="G110" s="121">
        <f t="shared" si="5"/>
        <v>0.7528792799702784</v>
      </c>
    </row>
    <row r="111" spans="1:7" ht="15.75" customHeight="1">
      <c r="A111" s="120" t="s">
        <v>66</v>
      </c>
      <c r="B111" s="115" t="s">
        <v>132</v>
      </c>
      <c r="C111" s="125">
        <f>'МО г.Ртищево'!D91</f>
        <v>25747.4</v>
      </c>
      <c r="D111" s="125">
        <f>'МО г.Ртищево'!E91</f>
        <v>8185.9</v>
      </c>
      <c r="E111" s="125">
        <f>'МО г.Ртищево'!F91</f>
        <v>6166.8</v>
      </c>
      <c r="F111" s="121">
        <f t="shared" si="4"/>
        <v>0.23951156233250737</v>
      </c>
      <c r="G111" s="121">
        <f t="shared" si="5"/>
        <v>0.753344164966589</v>
      </c>
    </row>
    <row r="112" spans="1:7" ht="18.75" customHeight="1">
      <c r="A112" s="120" t="s">
        <v>133</v>
      </c>
      <c r="B112" s="115" t="s">
        <v>134</v>
      </c>
      <c r="C112" s="125">
        <f>МР!D119</f>
        <v>580</v>
      </c>
      <c r="D112" s="125">
        <f>МР!E119</f>
        <v>158.2</v>
      </c>
      <c r="E112" s="125">
        <f>МР!F119</f>
        <v>115.3</v>
      </c>
      <c r="F112" s="121">
        <f t="shared" si="4"/>
        <v>0.19879310344827586</v>
      </c>
      <c r="G112" s="121">
        <f t="shared" si="5"/>
        <v>0.7288242730720608</v>
      </c>
    </row>
    <row r="113" spans="1:7" ht="21.75" customHeight="1">
      <c r="A113" s="82" t="s">
        <v>135</v>
      </c>
      <c r="B113" s="81" t="s">
        <v>136</v>
      </c>
      <c r="C113" s="72">
        <f>C114</f>
        <v>330</v>
      </c>
      <c r="D113" s="72">
        <f>D114</f>
        <v>127.5</v>
      </c>
      <c r="E113" s="72">
        <f>E114</f>
        <v>109.5</v>
      </c>
      <c r="F113" s="121">
        <f t="shared" si="4"/>
        <v>0.33181818181818185</v>
      </c>
      <c r="G113" s="121">
        <f t="shared" si="5"/>
        <v>0.8588235294117647</v>
      </c>
    </row>
    <row r="114" spans="1:7" ht="15.75">
      <c r="A114" s="120" t="s">
        <v>137</v>
      </c>
      <c r="B114" s="115" t="s">
        <v>138</v>
      </c>
      <c r="C114" s="125">
        <f>МР!D122+'МО г.Ртищево'!D93</f>
        <v>330</v>
      </c>
      <c r="D114" s="125">
        <f>МР!E122+'МО г.Ртищево'!E93</f>
        <v>127.5</v>
      </c>
      <c r="E114" s="125">
        <f>МР!F122+'МО г.Ртищево'!F93</f>
        <v>109.5</v>
      </c>
      <c r="F114" s="121">
        <f t="shared" si="4"/>
        <v>0.33181818181818185</v>
      </c>
      <c r="G114" s="121">
        <f t="shared" si="5"/>
        <v>0.8588235294117647</v>
      </c>
    </row>
    <row r="115" spans="1:7" ht="32.25" customHeight="1">
      <c r="A115" s="82" t="s">
        <v>139</v>
      </c>
      <c r="B115" s="81" t="s">
        <v>140</v>
      </c>
      <c r="C115" s="72">
        <f>C116</f>
        <v>1000</v>
      </c>
      <c r="D115" s="72">
        <f>D116</f>
        <v>312.7</v>
      </c>
      <c r="E115" s="72">
        <f>E116</f>
        <v>312.6</v>
      </c>
      <c r="F115" s="121">
        <f t="shared" si="4"/>
        <v>0.31260000000000004</v>
      </c>
      <c r="G115" s="121">
        <f t="shared" si="5"/>
        <v>0.999680204669012</v>
      </c>
    </row>
    <row r="116" spans="1:7" ht="15" customHeight="1">
      <c r="A116" s="120" t="s">
        <v>142</v>
      </c>
      <c r="B116" s="115" t="s">
        <v>141</v>
      </c>
      <c r="C116" s="125">
        <f>МР!D124</f>
        <v>1000</v>
      </c>
      <c r="D116" s="125">
        <f>МР!E124</f>
        <v>312.7</v>
      </c>
      <c r="E116" s="125">
        <f>МР!F124</f>
        <v>312.6</v>
      </c>
      <c r="F116" s="121">
        <f t="shared" si="4"/>
        <v>0.31260000000000004</v>
      </c>
      <c r="G116" s="121">
        <f t="shared" si="5"/>
        <v>0.999680204669012</v>
      </c>
    </row>
    <row r="117" spans="1:7" ht="22.5" customHeight="1">
      <c r="A117" s="120"/>
      <c r="B117" s="71" t="s">
        <v>68</v>
      </c>
      <c r="C117" s="72">
        <f>C39+C94+C54+C56+C62+C73+C96+C102+C105+C110+C113+C115</f>
        <v>698276.7000000001</v>
      </c>
      <c r="D117" s="72">
        <f>D39+D94+D54+D56+D62+D73+D96+D102+D105+D110+D113+D115</f>
        <v>247773.9</v>
      </c>
      <c r="E117" s="72">
        <f>E39+E94+E54+E56+E62+E73+E96+E102+E105+E110+E113+E115</f>
        <v>148859.3</v>
      </c>
      <c r="F117" s="121">
        <f t="shared" si="4"/>
        <v>0.21318096393592967</v>
      </c>
      <c r="G117" s="121">
        <f t="shared" si="5"/>
        <v>0.60078684639504</v>
      </c>
    </row>
    <row r="118" spans="3:6" ht="15.75">
      <c r="C118" s="139"/>
      <c r="D118" s="139"/>
      <c r="E118" s="139"/>
      <c r="F118" s="140"/>
    </row>
    <row r="119" spans="3:6" ht="15">
      <c r="C119" s="139"/>
      <c r="D119" s="139"/>
      <c r="E119" s="139"/>
      <c r="F119" s="142"/>
    </row>
    <row r="120" spans="2:6" ht="15.75">
      <c r="B120" s="143" t="s">
        <v>93</v>
      </c>
      <c r="C120" s="139"/>
      <c r="D120" s="139"/>
      <c r="E120" s="139">
        <v>9459.3</v>
      </c>
      <c r="F120" s="144"/>
    </row>
    <row r="121" spans="2:6" ht="15.75">
      <c r="B121" s="143"/>
      <c r="C121" s="139"/>
      <c r="D121" s="139"/>
      <c r="E121" s="139"/>
      <c r="F121" s="144"/>
    </row>
    <row r="122" spans="2:6" ht="15.75">
      <c r="B122" s="143" t="s">
        <v>84</v>
      </c>
      <c r="C122" s="139"/>
      <c r="D122" s="139"/>
      <c r="E122" s="139"/>
      <c r="F122" s="144"/>
    </row>
    <row r="123" spans="2:7" ht="15.75">
      <c r="B123" s="143" t="s">
        <v>85</v>
      </c>
      <c r="C123" s="139"/>
      <c r="D123" s="139"/>
      <c r="E123" s="139"/>
      <c r="F123" s="144"/>
      <c r="G123" s="145"/>
    </row>
    <row r="124" spans="2:6" ht="15.75">
      <c r="B124" s="143"/>
      <c r="C124" s="139"/>
      <c r="D124" s="139"/>
      <c r="E124" s="139"/>
      <c r="F124" s="144"/>
    </row>
    <row r="125" spans="2:6" ht="15.75">
      <c r="B125" s="143" t="s">
        <v>86</v>
      </c>
      <c r="C125" s="139"/>
      <c r="D125" s="139"/>
      <c r="E125" s="139"/>
      <c r="F125" s="144"/>
    </row>
    <row r="126" spans="2:7" ht="15.75">
      <c r="B126" s="143" t="s">
        <v>87</v>
      </c>
      <c r="C126" s="139"/>
      <c r="D126" s="139"/>
      <c r="E126" s="139"/>
      <c r="F126" s="144"/>
      <c r="G126" s="146"/>
    </row>
    <row r="127" spans="2:6" ht="15.75">
      <c r="B127" s="143"/>
      <c r="C127" s="139"/>
      <c r="D127" s="139"/>
      <c r="E127" s="139"/>
      <c r="F127" s="144"/>
    </row>
    <row r="128" spans="2:6" ht="15.75">
      <c r="B128" s="143" t="s">
        <v>88</v>
      </c>
      <c r="C128" s="139"/>
      <c r="D128" s="139"/>
      <c r="E128" s="139"/>
      <c r="F128" s="144"/>
    </row>
    <row r="129" spans="2:7" ht="15.75">
      <c r="B129" s="143" t="s">
        <v>89</v>
      </c>
      <c r="C129" s="139"/>
      <c r="D129" s="139"/>
      <c r="E129" s="139"/>
      <c r="F129" s="144"/>
      <c r="G129" s="147"/>
    </row>
    <row r="130" spans="2:6" ht="15.75">
      <c r="B130" s="143"/>
      <c r="C130" s="139"/>
      <c r="D130" s="139"/>
      <c r="E130" s="139"/>
      <c r="F130" s="144"/>
    </row>
    <row r="131" spans="2:6" ht="15.75">
      <c r="B131" s="143" t="s">
        <v>90</v>
      </c>
      <c r="C131" s="139"/>
      <c r="D131" s="139"/>
      <c r="E131" s="139"/>
      <c r="F131" s="144"/>
    </row>
    <row r="132" spans="1:7" ht="15.75">
      <c r="A132" s="138"/>
      <c r="B132" s="143" t="s">
        <v>91</v>
      </c>
      <c r="C132" s="139"/>
      <c r="D132" s="139"/>
      <c r="E132" s="139">
        <v>2000</v>
      </c>
      <c r="F132" s="144"/>
      <c r="G132" s="148"/>
    </row>
    <row r="133" spans="1:6" ht="12" customHeight="1" hidden="1">
      <c r="A133" s="138"/>
      <c r="B133" s="143"/>
      <c r="C133" s="139"/>
      <c r="D133" s="139"/>
      <c r="E133" s="139"/>
      <c r="F133" s="144"/>
    </row>
    <row r="134" spans="1:6" ht="5.25" customHeight="1" hidden="1">
      <c r="A134" s="138"/>
      <c r="B134" s="143"/>
      <c r="C134" s="139"/>
      <c r="D134" s="139"/>
      <c r="E134" s="139"/>
      <c r="F134" s="144"/>
    </row>
    <row r="135" spans="1:7" ht="45" customHeight="1">
      <c r="A135" s="138"/>
      <c r="B135" s="143" t="s">
        <v>92</v>
      </c>
      <c r="C135" s="139"/>
      <c r="D135" s="139"/>
      <c r="E135" s="139">
        <f>E120+E34-E117-E132</f>
        <v>6260</v>
      </c>
      <c r="F135" s="144"/>
      <c r="G135" s="149"/>
    </row>
    <row r="136" spans="1:6" ht="15">
      <c r="A136" s="138"/>
      <c r="C136" s="139"/>
      <c r="D136" s="139"/>
      <c r="E136" s="139"/>
      <c r="F136" s="144"/>
    </row>
    <row r="137" spans="1:6" ht="15" hidden="1">
      <c r="A137" s="138"/>
      <c r="C137" s="139"/>
      <c r="D137" s="139"/>
      <c r="E137" s="139"/>
      <c r="F137" s="144"/>
    </row>
    <row r="138" spans="1:6" ht="15.75">
      <c r="A138" s="138"/>
      <c r="B138" s="143" t="s">
        <v>94</v>
      </c>
      <c r="C138" s="139"/>
      <c r="D138" s="139"/>
      <c r="E138" s="139"/>
      <c r="F138" s="144"/>
    </row>
    <row r="139" spans="1:6" ht="15.75">
      <c r="A139" s="138"/>
      <c r="B139" s="143" t="s">
        <v>95</v>
      </c>
      <c r="C139" s="139"/>
      <c r="D139" s="139"/>
      <c r="E139" s="139"/>
      <c r="F139" s="144"/>
    </row>
    <row r="140" spans="1:6" ht="15.75">
      <c r="A140" s="138"/>
      <c r="B140" s="143" t="s">
        <v>96</v>
      </c>
      <c r="C140" s="139"/>
      <c r="D140" s="139"/>
      <c r="E140" s="139"/>
      <c r="F140" s="144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2016-04-13T13:45:53Z</cp:lastPrinted>
  <dcterms:created xsi:type="dcterms:W3CDTF">1996-10-08T23:32:33Z</dcterms:created>
  <dcterms:modified xsi:type="dcterms:W3CDTF">2016-04-15T13:10:48Z</dcterms:modified>
  <cp:category/>
  <cp:version/>
  <cp:contentType/>
  <cp:contentStatus/>
</cp:coreProperties>
</file>