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<sst xmlns="http://schemas.openxmlformats.org/spreadsheetml/2006/main" count="1581" uniqueCount="492">
  <si>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</si>
  <si>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</si>
  <si>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</si>
  <si>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</si>
  <si>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</si>
  <si>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</si>
  <si>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</si>
  <si>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</si>
  <si>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</si>
  <si>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</si>
  <si>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</si>
  <si>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</si>
  <si>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</si>
  <si>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</si>
  <si>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</si>
  <si>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</si>
  <si>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</si>
  <si>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</si>
  <si>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</si>
  <si>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</si>
  <si>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</si>
  <si>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</si>
  <si>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</si>
  <si>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</si>
  <si>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</si>
  <si>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</si>
  <si>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</si>
  <si>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</si>
  <si>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</si>
  <si>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</si>
  <si>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</si>
  <si>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</si>
  <si>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</si>
  <si>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</si>
  <si>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</si>
  <si>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</si>
  <si>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</si>
  <si>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</si>
  <si>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</si>
  <si>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</si>
  <si>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</si>
  <si>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</si>
  <si>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</si>
  <si>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</si>
  <si>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</si>
  <si>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</si>
  <si>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</si>
  <si>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</si>
  <si>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</si>
  <si>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</si>
  <si>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</si>
  <si>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</si>
  <si>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</si>
  <si>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</si>
  <si>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</si>
  <si>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</si>
  <si>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</si>
  <si>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</si>
  <si>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</si>
  <si>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</si>
  <si>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</si>
  <si>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</si>
  <si>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</si>
  <si>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</si>
  <si>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</si>
  <si>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</si>
  <si>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</si>
  <si>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</si>
  <si>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</si>
  <si>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</si>
  <si>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</si>
  <si>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</si>
  <si>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</si>
  <si>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</si>
  <si>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</si>
  <si>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</si>
  <si>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</si>
  <si>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</si>
  <si>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</si>
  <si>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</si>
  <si>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</si>
  <si>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</si>
  <si>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</si>
  <si>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</si>
  <si>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</si>
  <si>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</si>
  <si>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</si>
  <si>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</si>
  <si>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</si>
  <si>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</si>
  <si>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</si>
  <si>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</si>
  <si>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</si>
  <si>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</si>
  <si>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</si>
  <si>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</si>
  <si>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</si>
  <si>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</si>
  <si>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</si>
  <si>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</si>
  <si>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</si>
  <si>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</si>
  <si>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</si>
  <si>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</si>
  <si>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</si>
  <si>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</si>
  <si>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</si>
  <si>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</si>
  <si>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</si>
  <si>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</si>
  <si>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</si>
  <si>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</si>
  <si>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</si>
  <si>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</si>
  <si>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</si>
  <si>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</si>
  <si>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</si>
  <si>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</si>
  <si>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</si>
  <si>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</si>
  <si>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</si>
  <si>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</si>
  <si>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</si>
  <si>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</si>
  <si>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</si>
  <si>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</si>
  <si>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</si>
  <si>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</si>
  <si>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</si>
  <si>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</si>
  <si>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</si>
  <si>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</si>
  <si>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</si>
  <si>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</si>
  <si>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</si>
  <si>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</si>
  <si>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</si>
  <si>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</si>
  <si>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</si>
  <si>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</si>
  <si>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</si>
  <si>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</si>
  <si>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</si>
  <si>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</si>
  <si>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</si>
  <si>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</si>
  <si>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</si>
  <si>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</si>
  <si>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</si>
  <si>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</si>
  <si>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</si>
  <si>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</si>
  <si>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</si>
  <si>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</si>
  <si>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</si>
  <si>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</si>
  <si>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</si>
  <si>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</si>
  <si>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</si>
  <si>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</si>
  <si>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</si>
  <si>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</si>
  <si>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</si>
  <si>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</si>
  <si>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</si>
  <si>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</si>
  <si>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</si>
  <si>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</si>
  <si>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</si>
  <si>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</si>
  <si>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</si>
  <si>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</si>
  <si>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</si>
  <si>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</si>
  <si>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</si>
  <si>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</si>
  <si>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</si>
  <si>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</si>
  <si>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</si>
  <si>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</si>
  <si>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</si>
  <si>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</si>
  <si>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</si>
  <si>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</si>
  <si>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</si>
  <si>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</si>
  <si>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</si>
  <si>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</si>
  <si>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</si>
  <si>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</si>
  <si>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</si>
  <si>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</si>
  <si>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</si>
  <si>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</si>
  <si>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</si>
  <si>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</si>
  <si>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</si>
  <si>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</si>
  <si>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</si>
  <si>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</si>
  <si>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</si>
  <si>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</si>
  <si>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</si>
  <si>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</si>
  <si>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</si>
  <si>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</si>
  <si>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</si>
  <si>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</si>
  <si>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</si>
  <si>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</si>
  <si>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</si>
  <si>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</si>
  <si>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</si>
  <si>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</si>
  <si>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</si>
  <si>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</si>
  <si>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</si>
  <si>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</si>
  <si>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</si>
  <si>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</si>
  <si>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</si>
  <si>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</si>
  <si>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</si>
  <si>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</si>
  <si>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</si>
  <si>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</si>
  <si>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</si>
  <si>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9140008200</t>
  </si>
  <si>
    <t>9530005310</t>
  </si>
  <si>
    <t>9530005350</t>
  </si>
  <si>
    <t>9930006400</t>
  </si>
  <si>
    <t>9610007100</t>
  </si>
  <si>
    <t>9930008100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</si>
  <si>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</si>
  <si>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</si>
  <si>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</si>
  <si>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</si>
  <si>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</si>
  <si>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</si>
  <si>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</si>
  <si>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</si>
  <si>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</si>
  <si>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</si>
  <si>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</si>
  <si>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</si>
  <si>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</si>
  <si>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</si>
  <si>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</si>
  <si>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</si>
  <si>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</si>
  <si>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</si>
  <si>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</si>
  <si>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</si>
  <si>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</si>
  <si>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</si>
  <si>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</si>
  <si>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</si>
  <si>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</si>
  <si>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</si>
  <si>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</si>
  <si>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</si>
  <si>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</si>
  <si>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</si>
  <si>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</si>
  <si>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</si>
  <si>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</si>
  <si>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</si>
  <si>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</si>
  <si>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</si>
  <si>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</si>
  <si>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</si>
  <si>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</si>
  <si>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</si>
  <si>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</si>
  <si>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</si>
  <si>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</si>
  <si>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</si>
  <si>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</si>
  <si>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</si>
  <si>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</si>
  <si>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</si>
  <si>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</si>
  <si>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</si>
  <si>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</si>
  <si>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</si>
  <si>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</si>
  <si>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</si>
  <si>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</si>
  <si>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</si>
  <si>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</si>
  <si>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</si>
  <si>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</si>
  <si>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</si>
  <si>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</si>
  <si>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</si>
  <si>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</si>
  <si>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</si>
  <si>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</si>
  <si>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</si>
  <si>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</si>
  <si>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</si>
  <si>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</si>
  <si>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</si>
  <si>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</si>
  <si>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</si>
  <si>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</si>
  <si>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</si>
  <si>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</si>
  <si>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</si>
  <si>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</si>
  <si>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</si>
  <si>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</si>
  <si>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</si>
  <si>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</si>
  <si>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</si>
  <si>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</si>
  <si>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</si>
  <si>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</si>
  <si>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</si>
  <si>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</si>
  <si>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</si>
  <si>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</si>
  <si>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</si>
  <si>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</si>
  <si>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</si>
  <si>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</si>
  <si>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</si>
  <si>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</si>
  <si>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</si>
  <si>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</si>
  <si>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7240100C30</t>
  </si>
  <si>
    <t>Откачка воды из скважин в п. Ртищевский Ртищевского муниципального района Саратовской области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</si>
  <si>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</si>
  <si>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</si>
  <si>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</si>
  <si>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</si>
  <si>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</si>
  <si>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</si>
  <si>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</si>
  <si>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</si>
  <si>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</si>
  <si>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</si>
  <si>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</si>
  <si>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</si>
  <si>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</si>
  <si>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</si>
  <si>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</si>
  <si>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</si>
  <si>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7240100С40</t>
  </si>
  <si>
    <t>Модернизация канализационных очистных сооружений г. Ртищево Саратовской области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</si>
  <si>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</si>
  <si>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</si>
  <si>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</si>
  <si>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</si>
  <si>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</si>
  <si>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имущ.и (наем)</t>
  </si>
  <si>
    <t>Проч.дох.от исп. имущ.</t>
  </si>
  <si>
    <t>Доходы от оказ.пл.усл (компенс.затрат )</t>
  </si>
  <si>
    <t>Невыясненный поступления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</si>
  <si>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</si>
  <si>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</si>
  <si>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</si>
  <si>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</si>
  <si>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</si>
  <si>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</si>
  <si>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</si>
  <si>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</si>
  <si>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</si>
  <si>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</si>
  <si>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</si>
  <si>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</si>
  <si>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</si>
  <si>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</si>
  <si>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</si>
  <si>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</si>
  <si>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</si>
  <si>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</si>
  <si>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</si>
  <si>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</si>
  <si>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</si>
  <si>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</si>
  <si>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</si>
  <si>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</si>
  <si>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</si>
  <si>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</si>
  <si>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</si>
  <si>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</si>
  <si>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</si>
  <si>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</si>
  <si>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</si>
  <si>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</si>
  <si>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</si>
  <si>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</si>
  <si>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</si>
  <si>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</si>
  <si>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</si>
  <si>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</si>
  <si>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</si>
  <si>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</si>
  <si>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</si>
  <si>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</si>
  <si>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</si>
  <si>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</si>
  <si>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</si>
  <si>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</si>
  <si>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</si>
  <si>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</si>
  <si>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</si>
  <si>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</si>
  <si>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</si>
  <si>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</si>
  <si>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</si>
  <si>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</si>
  <si>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</si>
  <si>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</si>
  <si>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</si>
  <si>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</si>
  <si>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Предоставление субсидий бюджетным учреждениям  (Локомотив)</t>
  </si>
  <si>
    <t>Основное мероприятие "Поставка электроэнергии для работы уличного освещения"</t>
  </si>
  <si>
    <t>83016V0000</t>
  </si>
  <si>
    <t>Основное мероприятие "Окашивание территории населенных пунктов (окос пустырей)"</t>
  </si>
  <si>
    <t>83017V0000</t>
  </si>
  <si>
    <t>Основное мероприятие "Прочие мероприятия по уличному освещению"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</si>
  <si>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</si>
  <si>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Подпрограмма "Градостроительное планирование развития территорий поселений Ртищевского муниципального района на 2014 - 2020 годы",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</si>
  <si>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в том числе:</t>
  </si>
  <si>
    <t>Реализация имущ. Земельн уч.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</si>
  <si>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</si>
  <si>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</si>
  <si>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</si>
  <si>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</si>
  <si>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</si>
  <si>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</si>
  <si>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</si>
  <si>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</si>
  <si>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</si>
  <si>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</si>
  <si>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</si>
  <si>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</si>
  <si>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</si>
  <si>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</si>
  <si>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</si>
  <si>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</si>
  <si>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</si>
  <si>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75306G0800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</si>
  <si>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</si>
  <si>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</si>
  <si>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</si>
  <si>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</si>
  <si>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</si>
  <si>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</si>
  <si>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Налог взим в связи с применен патентной системы</t>
  </si>
  <si>
    <t>Аренная плата за имущество</t>
  </si>
  <si>
    <t>план на 6 месяцев</t>
  </si>
  <si>
    <t>% к плану 6 месяцев</t>
  </si>
  <si>
    <t>054,059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</si>
  <si>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</si>
  <si>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</si>
  <si>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</si>
  <si>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</si>
  <si>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</si>
  <si>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</si>
  <si>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</si>
  <si>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</si>
  <si>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95500S2110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</si>
  <si>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</si>
  <si>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95500S2120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</si>
  <si>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</si>
  <si>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95600S2110</t>
  </si>
  <si>
    <t>95600S2120</t>
  </si>
  <si>
    <t>953005350</t>
  </si>
  <si>
    <t xml:space="preserve">ПРОЧИЕ БЕЗВОЗМЕЗДНЫЕ ПОСТУПЛЕНИЯ </t>
  </si>
  <si>
    <r>
      <t xml:space="preserve">Штраф.,санкц, возм. ущерба, в т.ч. </t>
    </r>
    <r>
      <rPr>
        <sz val="8"/>
        <rFont val="Times New Roman"/>
        <family val="1"/>
      </rPr>
      <t>(штрафы ГРОВД)</t>
    </r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</si>
  <si>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</si>
  <si>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</si>
  <si>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 xml:space="preserve">СПРАВКА
об исполнении бюджета Ртищевского района
на 01.06.2018 г.
</t>
  </si>
  <si>
    <t xml:space="preserve">СПРАВКА
об исполнении бюджета МО г. Ртищево
на 01.06.2018г.
</t>
  </si>
  <si>
    <t>СПРАВКА
об исполнении бюджета Краснозвездинского МО
на 01.06.2018г.</t>
  </si>
  <si>
    <t xml:space="preserve">СПРАВКА
об исполнении бюджета Макаровского МО
на 01.06.2018г.                                                                                      </t>
  </si>
  <si>
    <t>СПРАВКА
об исполнении бюджета Октябрьского МО
на 01.06.2018г.</t>
  </si>
  <si>
    <t>СПРАВКА
об исполнении бюджета Салтыковского МО
на 01.06.2018г.</t>
  </si>
  <si>
    <t xml:space="preserve">СПРАВКА
об исполнении бюджета Урусовского МО
на 01.06.2018г.
</t>
  </si>
  <si>
    <t xml:space="preserve">СПРАВКА
об исполнении бюджета Шило-Голицинского МО
на 01.06.2018г.
</t>
  </si>
  <si>
    <t xml:space="preserve">СПРАВКА
об исполнении бюджета Ртищевского района (консолидация)
на 01.06.2018г.                                                                                                                      </t>
  </si>
  <si>
    <t>83018V0000</t>
  </si>
  <si>
    <t>Основное мероприятие "Приобретение детских качелей для установки на территории города Ртищево"</t>
  </si>
  <si>
    <t>95400S2110</t>
  </si>
  <si>
    <t>95400S2120</t>
  </si>
  <si>
    <t>95700S2110</t>
  </si>
  <si>
    <t>95700S2120</t>
  </si>
  <si>
    <t>Поступления от денежных пожертвований, предоставляемых физическими лицами получателям средств муниципальных районов</t>
  </si>
  <si>
    <t>40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</si>
</sst>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vertical="top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17" fillId="34" borderId="14" xfId="56" applyNumberFormat="1" applyFont="1" applyFill="1" applyBorder="1" applyAlignment="1" applyProtection="1">
      <alignment horizontal="left" wrapText="1"/>
      <protection hidden="1"/>
    </xf>
    <xf numFmtId="49" fontId="17" fillId="34" borderId="14" xfId="56" applyNumberFormat="1" applyFont="1" applyFill="1" applyBorder="1" applyAlignment="1" applyProtection="1">
      <alignment horizontal="left" wrapText="1"/>
      <protection hidden="1"/>
    </xf>
    <xf numFmtId="0" fontId="18" fillId="34" borderId="13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3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8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10" fillId="34" borderId="11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10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0" fontId="17" fillId="34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top" wrapText="1"/>
    </xf>
    <xf numFmtId="185" fontId="3" fillId="35" borderId="11" xfId="0" applyNumberFormat="1" applyFont="1" applyFill="1" applyBorder="1" applyAlignment="1">
      <alignment horizontal="center" vertical="center" wrapText="1"/>
    </xf>
    <xf numFmtId="185" fontId="19" fillId="35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185" fontId="10" fillId="35" borderId="11" xfId="0" applyNumberFormat="1" applyFont="1" applyFill="1" applyBorder="1" applyAlignment="1">
      <alignment horizontal="center" vertical="center" wrapText="1"/>
    </xf>
    <xf numFmtId="185" fontId="19" fillId="36" borderId="11" xfId="0" applyNumberFormat="1" applyFont="1" applyFill="1" applyBorder="1" applyAlignment="1">
      <alignment horizontal="center" vertical="center" wrapText="1"/>
    </xf>
    <xf numFmtId="185" fontId="3" fillId="36" borderId="11" xfId="0" applyNumberFormat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left" vertical="top" wrapText="1"/>
    </xf>
    <xf numFmtId="49" fontId="15" fillId="37" borderId="11" xfId="0" applyNumberFormat="1" applyFont="1" applyFill="1" applyBorder="1" applyAlignment="1">
      <alignment horizontal="left" vertical="top" wrapText="1"/>
    </xf>
    <xf numFmtId="185" fontId="19" fillId="37" borderId="11" xfId="0" applyNumberFormat="1" applyFont="1" applyFill="1" applyBorder="1" applyAlignment="1">
      <alignment horizontal="center" vertical="center" wrapText="1"/>
    </xf>
    <xf numFmtId="185" fontId="10" fillId="36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top" wrapText="1"/>
    </xf>
    <xf numFmtId="49" fontId="7" fillId="34" borderId="16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center" vertical="top" wrapText="1"/>
    </xf>
    <xf numFmtId="49" fontId="8" fillId="34" borderId="16" xfId="0" applyNumberFormat="1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23" fillId="34" borderId="0" xfId="0" applyFont="1" applyFill="1" applyAlignment="1">
      <alignment horizontal="center" wrapText="1"/>
    </xf>
    <xf numFmtId="49" fontId="0" fillId="34" borderId="14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  <xf numFmtId="185" fontId="3" fillId="35" borderId="11" xfId="0" applyNumberFormat="1" applyFont="1" applyFill="1" applyBorder="1" applyAlignment="1">
      <alignment horizontal="left" vertical="top" wrapText="1"/>
    </xf>
    <xf numFmtId="185" fontId="19" fillId="35" borderId="11" xfId="0" applyNumberFormat="1" applyFont="1" applyFill="1" applyBorder="1" applyAlignment="1">
      <alignment horizontal="left" vertical="top" wrapText="1"/>
    </xf>
    <xf numFmtId="185" fontId="10" fillId="35" borderId="11" xfId="0" applyNumberFormat="1" applyFont="1" applyFill="1" applyBorder="1" applyAlignment="1">
      <alignment horizontal="left" vertical="top" wrapText="1"/>
    </xf>
    <xf numFmtId="49" fontId="12" fillId="35" borderId="11" xfId="0" applyNumberFormat="1" applyFont="1" applyFill="1" applyBorder="1" applyAlignment="1">
      <alignment horizontal="left" vertical="top" wrapText="1"/>
    </xf>
    <xf numFmtId="49" fontId="12" fillId="37" borderId="11" xfId="0" applyNumberFormat="1" applyFont="1" applyFill="1" applyBorder="1" applyAlignment="1">
      <alignment horizontal="left" vertical="top" wrapText="1"/>
    </xf>
    <xf numFmtId="185" fontId="19" fillId="37" borderId="11" xfId="0" applyNumberFormat="1" applyFont="1" applyFill="1" applyBorder="1" applyAlignment="1">
      <alignment horizontal="left" vertical="top" wrapText="1"/>
    </xf>
    <xf numFmtId="185" fontId="10" fillId="35" borderId="11" xfId="0" applyNumberFormat="1" applyFont="1" applyFill="1" applyBorder="1" applyAlignment="1">
      <alignment horizontal="left" vertical="center" wrapText="1"/>
    </xf>
    <xf numFmtId="49" fontId="6" fillId="35" borderId="11" xfId="0" applyNumberFormat="1" applyFont="1" applyFill="1" applyBorder="1" applyAlignment="1">
      <alignment horizontal="left" vertical="top" wrapText="1"/>
    </xf>
    <xf numFmtId="49" fontId="1" fillId="35" borderId="11" xfId="0" applyNumberFormat="1" applyFont="1" applyFill="1" applyBorder="1" applyAlignment="1">
      <alignment horizontal="left" vertical="top" wrapText="1"/>
    </xf>
    <xf numFmtId="0" fontId="15" fillId="38" borderId="11" xfId="0" applyFont="1" applyFill="1" applyBorder="1" applyAlignment="1">
      <alignment horizontal="left" vertical="top" wrapText="1"/>
    </xf>
    <xf numFmtId="49" fontId="12" fillId="38" borderId="11" xfId="0" applyNumberFormat="1" applyFont="1" applyFill="1" applyBorder="1" applyAlignment="1">
      <alignment horizontal="left" vertical="top" wrapText="1"/>
    </xf>
    <xf numFmtId="185" fontId="19" fillId="38" borderId="11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5" fontId="3" fillId="35" borderId="11" xfId="0" applyNumberFormat="1" applyFont="1" applyFill="1" applyBorder="1" applyAlignment="1" applyProtection="1">
      <alignment horizontal="center" vertical="center" wrapText="1"/>
      <protection/>
    </xf>
    <xf numFmtId="186" fontId="3" fillId="35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6"/>
  <sheetViews>
    <sheetView zoomScale="85" zoomScaleNormal="85" workbookViewId="0" topLeftCell="A10">
      <selection activeCell="B32" sqref="B32"/>
    </sheetView>
  </sheetViews>
  <sheetFormatPr defaultColWidth="9.140625" defaultRowHeight="12.75"/>
  <cols>
    <col min="1" max="1" width="6.57421875" style="74" customWidth="1"/>
    <col min="2" max="2" width="60.28125" style="74" customWidth="1"/>
    <col min="3" max="3" width="15.7109375" style="75" customWidth="1"/>
    <col min="4" max="4" width="18.28125" style="77" customWidth="1"/>
    <col min="5" max="5" width="17.57421875" style="77" customWidth="1"/>
    <col min="6" max="6" width="15.28125" style="77" customWidth="1"/>
    <col min="7" max="7" width="13.8515625" style="77" customWidth="1"/>
    <col min="8" max="8" width="12.57421875" style="77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80" t="s">
        <v>475</v>
      </c>
      <c r="B1" s="180"/>
      <c r="C1" s="180"/>
      <c r="D1" s="180"/>
      <c r="E1" s="180"/>
      <c r="F1" s="180"/>
      <c r="G1" s="180"/>
      <c r="H1" s="180"/>
      <c r="I1" s="12"/>
    </row>
    <row r="2" spans="1:9" ht="12.75" customHeight="1">
      <c r="A2" s="187"/>
      <c r="B2" s="186" t="s">
        <v>2</v>
      </c>
      <c r="C2" s="184" t="s">
        <v>145</v>
      </c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  <c r="I2" s="13"/>
    </row>
    <row r="3" spans="1:9" ht="47.25" customHeight="1">
      <c r="A3" s="187"/>
      <c r="B3" s="186"/>
      <c r="C3" s="185"/>
      <c r="D3" s="181"/>
      <c r="E3" s="183"/>
      <c r="F3" s="181"/>
      <c r="G3" s="183"/>
      <c r="H3" s="183"/>
      <c r="I3" s="13"/>
    </row>
    <row r="4" spans="1:9" ht="24" customHeight="1">
      <c r="A4" s="159"/>
      <c r="B4" s="160" t="s">
        <v>76</v>
      </c>
      <c r="C4" s="164"/>
      <c r="D4" s="45">
        <f>D5+D7+D8+D9+D10+D11+D12+D13+D14+D15+D16+D17+D18+D19+D20+D21+D22+D24</f>
        <v>170110.4</v>
      </c>
      <c r="E4" s="45">
        <f>E5+E7+E8+E9+E10+E11+E12+E13+E14+E15+E16+E17+E18+E19+E20+E21+E22+E24</f>
        <v>80524</v>
      </c>
      <c r="F4" s="45">
        <f>F5+F7+F8+F9+F10+F11+F12+F13+F14+F15+F16+F17+F18+F19+F20+F21+F22+F24+F6</f>
        <v>62347.399999999994</v>
      </c>
      <c r="G4" s="46">
        <f>F4/D4</f>
        <v>0.3665113949529247</v>
      </c>
      <c r="H4" s="46">
        <f>F4/E4</f>
        <v>0.7742710247876409</v>
      </c>
      <c r="I4" s="14"/>
    </row>
    <row r="5" spans="1:9" ht="18.75">
      <c r="A5" s="159"/>
      <c r="B5" s="160" t="s">
        <v>5</v>
      </c>
      <c r="C5" s="164"/>
      <c r="D5" s="47">
        <v>113067</v>
      </c>
      <c r="E5" s="47">
        <v>54800</v>
      </c>
      <c r="F5" s="47">
        <v>36677.7</v>
      </c>
      <c r="G5" s="46">
        <f aca="true" t="shared" si="0" ref="G5:G34">F5/D5</f>
        <v>0.32438907904163017</v>
      </c>
      <c r="H5" s="46">
        <f aca="true" t="shared" si="1" ref="H5:H34">F5/E5</f>
        <v>0.6693010948905109</v>
      </c>
      <c r="I5" s="14"/>
    </row>
    <row r="6" spans="1:9" ht="18.75">
      <c r="A6" s="159"/>
      <c r="B6" s="160" t="s">
        <v>451</v>
      </c>
      <c r="C6" s="164"/>
      <c r="D6" s="47"/>
      <c r="E6" s="47"/>
      <c r="F6" s="47">
        <v>25.3</v>
      </c>
      <c r="G6" s="46">
        <v>0</v>
      </c>
      <c r="H6" s="46">
        <v>0</v>
      </c>
      <c r="I6" s="14"/>
    </row>
    <row r="7" spans="1:9" ht="18.75">
      <c r="A7" s="159"/>
      <c r="B7" s="160" t="s">
        <v>6</v>
      </c>
      <c r="C7" s="164"/>
      <c r="D7" s="47">
        <v>17200</v>
      </c>
      <c r="E7" s="47">
        <v>8200</v>
      </c>
      <c r="F7" s="47">
        <v>6360.2</v>
      </c>
      <c r="G7" s="46">
        <f t="shared" si="0"/>
        <v>0.36977906976744185</v>
      </c>
      <c r="H7" s="46">
        <f t="shared" si="1"/>
        <v>0.7756341463414634</v>
      </c>
      <c r="I7" s="14"/>
    </row>
    <row r="8" spans="1:9" ht="18.75">
      <c r="A8" s="159"/>
      <c r="B8" s="160" t="s">
        <v>7</v>
      </c>
      <c r="C8" s="164"/>
      <c r="D8" s="47">
        <v>8865</v>
      </c>
      <c r="E8" s="47">
        <v>5300</v>
      </c>
      <c r="F8" s="47">
        <v>5210</v>
      </c>
      <c r="G8" s="46">
        <f t="shared" si="0"/>
        <v>0.5877044557247603</v>
      </c>
      <c r="H8" s="46">
        <f t="shared" si="1"/>
        <v>0.9830188679245283</v>
      </c>
      <c r="I8" s="14"/>
    </row>
    <row r="9" spans="1:9" ht="18.75" hidden="1">
      <c r="A9" s="159"/>
      <c r="B9" s="160" t="s">
        <v>8</v>
      </c>
      <c r="C9" s="164"/>
      <c r="D9" s="47">
        <v>0</v>
      </c>
      <c r="E9" s="47">
        <v>0</v>
      </c>
      <c r="F9" s="47">
        <v>0</v>
      </c>
      <c r="G9" s="46" t="e">
        <f t="shared" si="0"/>
        <v>#DIV/0!</v>
      </c>
      <c r="H9" s="46" t="e">
        <f t="shared" si="1"/>
        <v>#DIV/0!</v>
      </c>
      <c r="I9" s="14"/>
    </row>
    <row r="10" spans="1:9" ht="18.75">
      <c r="A10" s="159"/>
      <c r="B10" s="160" t="s">
        <v>204</v>
      </c>
      <c r="C10" s="164"/>
      <c r="D10" s="47">
        <v>18984.4</v>
      </c>
      <c r="E10" s="47">
        <v>6900</v>
      </c>
      <c r="F10" s="47">
        <v>6706.6</v>
      </c>
      <c r="G10" s="46">
        <f t="shared" si="0"/>
        <v>0.35326899981037063</v>
      </c>
      <c r="H10" s="46">
        <f t="shared" si="1"/>
        <v>0.9719710144927537</v>
      </c>
      <c r="I10" s="14"/>
    </row>
    <row r="11" spans="1:9" ht="18.75" hidden="1">
      <c r="A11" s="159"/>
      <c r="B11" s="160" t="s">
        <v>9</v>
      </c>
      <c r="C11" s="164"/>
      <c r="D11" s="47">
        <v>0</v>
      </c>
      <c r="E11" s="47">
        <v>0</v>
      </c>
      <c r="F11" s="47">
        <v>0</v>
      </c>
      <c r="G11" s="46" t="e">
        <f t="shared" si="0"/>
        <v>#DIV/0!</v>
      </c>
      <c r="H11" s="46" t="e">
        <f t="shared" si="1"/>
        <v>#DIV/0!</v>
      </c>
      <c r="I11" s="14"/>
    </row>
    <row r="12" spans="1:9" ht="18.75">
      <c r="A12" s="159"/>
      <c r="B12" s="160" t="s">
        <v>99</v>
      </c>
      <c r="C12" s="164"/>
      <c r="D12" s="47">
        <v>3500</v>
      </c>
      <c r="E12" s="47">
        <v>1650</v>
      </c>
      <c r="F12" s="47">
        <v>1558.5</v>
      </c>
      <c r="G12" s="46">
        <f t="shared" si="0"/>
        <v>0.4452857142857143</v>
      </c>
      <c r="H12" s="46">
        <f t="shared" si="1"/>
        <v>0.9445454545454546</v>
      </c>
      <c r="I12" s="14"/>
    </row>
    <row r="13" spans="1:9" ht="18.75" hidden="1">
      <c r="A13" s="159"/>
      <c r="B13" s="160" t="s">
        <v>299</v>
      </c>
      <c r="C13" s="164"/>
      <c r="D13" s="47"/>
      <c r="E13" s="47"/>
      <c r="F13" s="47"/>
      <c r="G13" s="46" t="e">
        <f t="shared" si="0"/>
        <v>#DIV/0!</v>
      </c>
      <c r="H13" s="46" t="e">
        <f t="shared" si="1"/>
        <v>#DIV/0!</v>
      </c>
      <c r="I13" s="14"/>
    </row>
    <row r="14" spans="1:9" ht="18.75">
      <c r="A14" s="159"/>
      <c r="B14" s="160" t="s">
        <v>11</v>
      </c>
      <c r="C14" s="164"/>
      <c r="D14" s="47">
        <v>4100</v>
      </c>
      <c r="E14" s="47">
        <v>1750</v>
      </c>
      <c r="F14" s="47">
        <v>1508.3</v>
      </c>
      <c r="G14" s="46">
        <f t="shared" si="0"/>
        <v>0.3678780487804878</v>
      </c>
      <c r="H14" s="46">
        <f t="shared" si="1"/>
        <v>0.8618857142857143</v>
      </c>
      <c r="I14" s="14"/>
    </row>
    <row r="15" spans="1:9" ht="18.75">
      <c r="A15" s="159"/>
      <c r="B15" s="160" t="s">
        <v>12</v>
      </c>
      <c r="C15" s="164"/>
      <c r="D15" s="47">
        <v>400</v>
      </c>
      <c r="E15" s="47">
        <v>200</v>
      </c>
      <c r="F15" s="47">
        <v>151.1</v>
      </c>
      <c r="G15" s="46">
        <f t="shared" si="0"/>
        <v>0.37775</v>
      </c>
      <c r="H15" s="46">
        <f t="shared" si="1"/>
        <v>0.7555</v>
      </c>
      <c r="I15" s="14"/>
    </row>
    <row r="16" spans="1:9" ht="18.75" hidden="1">
      <c r="A16" s="159"/>
      <c r="B16" s="160" t="s">
        <v>13</v>
      </c>
      <c r="C16" s="164"/>
      <c r="D16" s="47">
        <v>0</v>
      </c>
      <c r="E16" s="47">
        <v>0</v>
      </c>
      <c r="F16" s="47">
        <v>0</v>
      </c>
      <c r="G16" s="46" t="e">
        <f t="shared" si="0"/>
        <v>#DIV/0!</v>
      </c>
      <c r="H16" s="46" t="e">
        <f t="shared" si="1"/>
        <v>#DIV/0!</v>
      </c>
      <c r="I16" s="14"/>
    </row>
    <row r="17" spans="1:9" ht="18.75" hidden="1">
      <c r="A17" s="159"/>
      <c r="B17" s="160" t="s">
        <v>14</v>
      </c>
      <c r="C17" s="164"/>
      <c r="D17" s="47">
        <v>0</v>
      </c>
      <c r="E17" s="47">
        <v>0</v>
      </c>
      <c r="F17" s="47">
        <v>0</v>
      </c>
      <c r="G17" s="46" t="e">
        <f t="shared" si="0"/>
        <v>#DIV/0!</v>
      </c>
      <c r="H17" s="46" t="e">
        <f t="shared" si="1"/>
        <v>#DIV/0!</v>
      </c>
      <c r="I17" s="14"/>
    </row>
    <row r="18" spans="1:9" ht="20.25" customHeight="1">
      <c r="A18" s="159"/>
      <c r="B18" s="160" t="s">
        <v>15</v>
      </c>
      <c r="C18" s="164"/>
      <c r="D18" s="47">
        <v>872</v>
      </c>
      <c r="E18" s="47">
        <v>500</v>
      </c>
      <c r="F18" s="47">
        <v>366.3</v>
      </c>
      <c r="G18" s="46">
        <f t="shared" si="0"/>
        <v>0.42006880733944957</v>
      </c>
      <c r="H18" s="46">
        <f t="shared" si="1"/>
        <v>0.7326</v>
      </c>
      <c r="I18" s="14"/>
    </row>
    <row r="19" spans="1:9" ht="18" customHeight="1" hidden="1">
      <c r="A19" s="159"/>
      <c r="B19" s="160" t="s">
        <v>356</v>
      </c>
      <c r="C19" s="164"/>
      <c r="D19" s="47"/>
      <c r="E19" s="47"/>
      <c r="F19" s="47"/>
      <c r="G19" s="46" t="e">
        <f t="shared" si="0"/>
        <v>#DIV/0!</v>
      </c>
      <c r="H19" s="46" t="e">
        <f t="shared" si="1"/>
        <v>#DIV/0!</v>
      </c>
      <c r="I19" s="14"/>
    </row>
    <row r="20" spans="1:9" ht="18.75">
      <c r="A20" s="159"/>
      <c r="B20" s="160" t="s">
        <v>357</v>
      </c>
      <c r="C20" s="164"/>
      <c r="D20" s="47">
        <v>0</v>
      </c>
      <c r="E20" s="47">
        <v>0</v>
      </c>
      <c r="F20" s="47">
        <v>96.6</v>
      </c>
      <c r="G20" s="46">
        <v>0</v>
      </c>
      <c r="H20" s="46">
        <v>0</v>
      </c>
      <c r="I20" s="14"/>
    </row>
    <row r="21" spans="1:9" ht="18.75">
      <c r="A21" s="159"/>
      <c r="B21" s="160" t="s">
        <v>224</v>
      </c>
      <c r="C21" s="164"/>
      <c r="D21" s="47">
        <v>700</v>
      </c>
      <c r="E21" s="47">
        <v>300</v>
      </c>
      <c r="F21" s="47">
        <v>2935.2</v>
      </c>
      <c r="G21" s="46">
        <f t="shared" si="0"/>
        <v>4.193142857142857</v>
      </c>
      <c r="H21" s="46">
        <f t="shared" si="1"/>
        <v>9.783999999999999</v>
      </c>
      <c r="I21" s="14"/>
    </row>
    <row r="22" spans="1:9" ht="18.75">
      <c r="A22" s="159"/>
      <c r="B22" s="160" t="s">
        <v>472</v>
      </c>
      <c r="C22" s="164"/>
      <c r="D22" s="47">
        <v>2422</v>
      </c>
      <c r="E22" s="47">
        <v>924</v>
      </c>
      <c r="F22" s="47">
        <v>746.9</v>
      </c>
      <c r="G22" s="46">
        <f t="shared" si="0"/>
        <v>0.3083815028901734</v>
      </c>
      <c r="H22" s="46">
        <f t="shared" si="1"/>
        <v>0.8083333333333333</v>
      </c>
      <c r="I22" s="14"/>
    </row>
    <row r="23" spans="1:9" ht="18.75">
      <c r="A23" s="159"/>
      <c r="B23" s="160" t="s">
        <v>20</v>
      </c>
      <c r="C23" s="164"/>
      <c r="D23" s="47">
        <v>1330</v>
      </c>
      <c r="E23" s="47">
        <v>462</v>
      </c>
      <c r="F23" s="47">
        <v>267</v>
      </c>
      <c r="G23" s="46">
        <f t="shared" si="0"/>
        <v>0.20075187969924813</v>
      </c>
      <c r="H23" s="46">
        <f t="shared" si="1"/>
        <v>0.577922077922078</v>
      </c>
      <c r="I23" s="14"/>
    </row>
    <row r="24" spans="1:9" ht="18.75">
      <c r="A24" s="159"/>
      <c r="B24" s="160" t="s">
        <v>21</v>
      </c>
      <c r="C24" s="164"/>
      <c r="D24" s="47">
        <v>0</v>
      </c>
      <c r="E24" s="47">
        <v>0</v>
      </c>
      <c r="F24" s="47">
        <v>4.7</v>
      </c>
      <c r="G24" s="46">
        <v>0</v>
      </c>
      <c r="H24" s="46">
        <v>0</v>
      </c>
      <c r="I24" s="14"/>
    </row>
    <row r="25" spans="1:9" ht="18.75">
      <c r="A25" s="159"/>
      <c r="B25" s="161" t="s">
        <v>75</v>
      </c>
      <c r="C25" s="48"/>
      <c r="D25" s="47">
        <f>D26+D27+D28+D29+D30+D33+D31</f>
        <v>564422.9</v>
      </c>
      <c r="E25" s="47">
        <f>E26+E27+E28+E29+E30+E33+E31</f>
        <v>284596</v>
      </c>
      <c r="F25" s="47">
        <f>F26+F27+F28+F29+F30+F33+F31+15.5</f>
        <v>219173.3</v>
      </c>
      <c r="G25" s="46">
        <f t="shared" si="0"/>
        <v>0.3883139752125578</v>
      </c>
      <c r="H25" s="46">
        <f t="shared" si="1"/>
        <v>0.7701208028222463</v>
      </c>
      <c r="I25" s="14"/>
    </row>
    <row r="26" spans="1:9" ht="18.75">
      <c r="A26" s="159"/>
      <c r="B26" s="160" t="s">
        <v>23</v>
      </c>
      <c r="C26" s="164"/>
      <c r="D26" s="167">
        <v>138965</v>
      </c>
      <c r="E26" s="167">
        <v>69482.5</v>
      </c>
      <c r="F26" s="167">
        <v>57901</v>
      </c>
      <c r="G26" s="46">
        <f t="shared" si="0"/>
        <v>0.41665887093872556</v>
      </c>
      <c r="H26" s="46">
        <f t="shared" si="1"/>
        <v>0.8333177418774511</v>
      </c>
      <c r="I26" s="14"/>
    </row>
    <row r="27" spans="1:9" ht="18.75">
      <c r="A27" s="159"/>
      <c r="B27" s="160" t="s">
        <v>24</v>
      </c>
      <c r="C27" s="164"/>
      <c r="D27" s="167">
        <v>365322.4</v>
      </c>
      <c r="E27" s="167">
        <v>181060.8</v>
      </c>
      <c r="F27" s="167">
        <v>152083.5</v>
      </c>
      <c r="G27" s="46">
        <f t="shared" si="0"/>
        <v>0.4162994111502607</v>
      </c>
      <c r="H27" s="46">
        <f t="shared" si="1"/>
        <v>0.8399581797937489</v>
      </c>
      <c r="I27" s="14"/>
    </row>
    <row r="28" spans="1:9" ht="18.75">
      <c r="A28" s="159"/>
      <c r="B28" s="160" t="s">
        <v>25</v>
      </c>
      <c r="C28" s="164"/>
      <c r="D28" s="167">
        <v>52975.2</v>
      </c>
      <c r="E28" s="167">
        <v>30337.9</v>
      </c>
      <c r="F28" s="167">
        <v>9173.3</v>
      </c>
      <c r="G28" s="46">
        <f t="shared" si="0"/>
        <v>0.1731621588969933</v>
      </c>
      <c r="H28" s="46">
        <f t="shared" si="1"/>
        <v>0.30237096173433226</v>
      </c>
      <c r="I28" s="14"/>
    </row>
    <row r="29" spans="1:9" ht="29.25" customHeight="1" hidden="1">
      <c r="A29" s="159"/>
      <c r="B29" s="160" t="s">
        <v>176</v>
      </c>
      <c r="C29" s="164"/>
      <c r="D29" s="47">
        <v>0</v>
      </c>
      <c r="E29" s="47">
        <v>0</v>
      </c>
      <c r="F29" s="47">
        <v>0</v>
      </c>
      <c r="G29" s="46" t="e">
        <f t="shared" si="0"/>
        <v>#DIV/0!</v>
      </c>
      <c r="H29" s="46" t="e">
        <f t="shared" si="1"/>
        <v>#DIV/0!</v>
      </c>
      <c r="I29" s="14"/>
    </row>
    <row r="30" spans="1:9" ht="36.75" customHeight="1">
      <c r="A30" s="159"/>
      <c r="B30" s="160" t="s">
        <v>134</v>
      </c>
      <c r="C30" s="48"/>
      <c r="D30" s="167">
        <v>6891</v>
      </c>
      <c r="E30" s="167">
        <v>3445.5</v>
      </c>
      <c r="F30" s="167">
        <v>0</v>
      </c>
      <c r="G30" s="46">
        <f t="shared" si="0"/>
        <v>0</v>
      </c>
      <c r="H30" s="46">
        <f t="shared" si="1"/>
        <v>0</v>
      </c>
      <c r="I30" s="14"/>
    </row>
    <row r="31" spans="1:9" ht="79.5" customHeight="1">
      <c r="A31" s="159"/>
      <c r="B31" s="49" t="s">
        <v>449</v>
      </c>
      <c r="C31" s="50"/>
      <c r="D31" s="167">
        <v>269.3</v>
      </c>
      <c r="E31" s="167">
        <v>269.3</v>
      </c>
      <c r="F31" s="167">
        <v>0</v>
      </c>
      <c r="G31" s="46">
        <f t="shared" si="0"/>
        <v>0</v>
      </c>
      <c r="H31" s="46">
        <f t="shared" si="1"/>
        <v>0</v>
      </c>
      <c r="I31" s="14"/>
    </row>
    <row r="32" spans="1:9" ht="54.75" customHeight="1">
      <c r="A32" s="169"/>
      <c r="B32" s="49" t="s">
        <v>490</v>
      </c>
      <c r="C32" s="50"/>
      <c r="D32" s="167">
        <v>0</v>
      </c>
      <c r="E32" s="167">
        <v>0</v>
      </c>
      <c r="F32" s="167">
        <v>15.5</v>
      </c>
      <c r="G32" s="46">
        <v>0</v>
      </c>
      <c r="H32" s="46">
        <v>0</v>
      </c>
      <c r="I32" s="14"/>
    </row>
    <row r="33" spans="1:9" ht="39" customHeight="1" thickBot="1">
      <c r="A33" s="159"/>
      <c r="B33" s="51" t="s">
        <v>141</v>
      </c>
      <c r="C33" s="52"/>
      <c r="D33" s="47">
        <v>0</v>
      </c>
      <c r="E33" s="47">
        <v>0</v>
      </c>
      <c r="F33" s="47">
        <v>0</v>
      </c>
      <c r="G33" s="46">
        <v>0</v>
      </c>
      <c r="H33" s="46">
        <v>0</v>
      </c>
      <c r="I33" s="14"/>
    </row>
    <row r="34" spans="1:9" ht="18.75">
      <c r="A34" s="159"/>
      <c r="B34" s="160" t="s">
        <v>27</v>
      </c>
      <c r="C34" s="164"/>
      <c r="D34" s="47">
        <f>D4+D25</f>
        <v>734533.3</v>
      </c>
      <c r="E34" s="47">
        <f>E4+E25</f>
        <v>365120</v>
      </c>
      <c r="F34" s="47">
        <f>F4+F25</f>
        <v>281520.69999999995</v>
      </c>
      <c r="G34" s="46">
        <f t="shared" si="0"/>
        <v>0.38326472060558714</v>
      </c>
      <c r="H34" s="46">
        <f t="shared" si="1"/>
        <v>0.771036097721297</v>
      </c>
      <c r="I34" s="14"/>
    </row>
    <row r="35" spans="1:9" ht="18.75" hidden="1">
      <c r="A35" s="159"/>
      <c r="B35" s="160" t="s">
        <v>100</v>
      </c>
      <c r="C35" s="164"/>
      <c r="D35" s="47">
        <f>D4</f>
        <v>170110.4</v>
      </c>
      <c r="E35" s="47">
        <f>E4</f>
        <v>80524</v>
      </c>
      <c r="F35" s="47">
        <f>F4</f>
        <v>62347.399999999994</v>
      </c>
      <c r="G35" s="46">
        <f>F35/D35</f>
        <v>0.3665113949529247</v>
      </c>
      <c r="H35" s="46">
        <f>F35/E35</f>
        <v>0.7742710247876409</v>
      </c>
      <c r="I35" s="14"/>
    </row>
    <row r="36" spans="1:9" ht="12.75">
      <c r="A36" s="191"/>
      <c r="B36" s="192"/>
      <c r="C36" s="192"/>
      <c r="D36" s="192"/>
      <c r="E36" s="192"/>
      <c r="F36" s="192"/>
      <c r="G36" s="192"/>
      <c r="H36" s="193"/>
      <c r="I36" s="10"/>
    </row>
    <row r="37" spans="1:9" ht="15" customHeight="1">
      <c r="A37" s="179" t="s">
        <v>143</v>
      </c>
      <c r="B37" s="179" t="s">
        <v>28</v>
      </c>
      <c r="C37" s="184" t="s">
        <v>145</v>
      </c>
      <c r="D37" s="181" t="s">
        <v>3</v>
      </c>
      <c r="E37" s="182" t="s">
        <v>453</v>
      </c>
      <c r="F37" s="181" t="s">
        <v>4</v>
      </c>
      <c r="G37" s="182" t="s">
        <v>321</v>
      </c>
      <c r="H37" s="182" t="s">
        <v>454</v>
      </c>
      <c r="I37" s="13"/>
    </row>
    <row r="38" spans="1:9" ht="21.75" customHeight="1">
      <c r="A38" s="179"/>
      <c r="B38" s="179"/>
      <c r="C38" s="185"/>
      <c r="D38" s="181"/>
      <c r="E38" s="183"/>
      <c r="F38" s="181"/>
      <c r="G38" s="183"/>
      <c r="H38" s="183"/>
      <c r="I38" s="13"/>
    </row>
    <row r="39" spans="1:9" ht="19.5" customHeight="1">
      <c r="A39" s="48" t="s">
        <v>63</v>
      </c>
      <c r="B39" s="161" t="s">
        <v>29</v>
      </c>
      <c r="C39" s="48"/>
      <c r="D39" s="45">
        <f>D41+D46+D47+D44+D45+D43+D40</f>
        <v>50626.7</v>
      </c>
      <c r="E39" s="45">
        <f>E41+E46+E47+E44+E45+E43+E40</f>
        <v>26322.1</v>
      </c>
      <c r="F39" s="45">
        <f>F41+F46+F47+F44+F45+F43+F40</f>
        <v>18785.2</v>
      </c>
      <c r="G39" s="53">
        <f aca="true" t="shared" si="2" ref="G39:G125">F39/D39</f>
        <v>0.3710532189536352</v>
      </c>
      <c r="H39" s="53">
        <f>F39/E39</f>
        <v>0.7136664627822249</v>
      </c>
      <c r="I39" s="17"/>
    </row>
    <row r="40" spans="1:9" ht="36" customHeight="1">
      <c r="A40" s="164" t="s">
        <v>64</v>
      </c>
      <c r="B40" s="160" t="s">
        <v>257</v>
      </c>
      <c r="C40" s="164" t="s">
        <v>64</v>
      </c>
      <c r="D40" s="167">
        <v>1560</v>
      </c>
      <c r="E40" s="167">
        <v>780</v>
      </c>
      <c r="F40" s="167">
        <v>616</v>
      </c>
      <c r="G40" s="53">
        <f t="shared" si="2"/>
        <v>0.39487179487179486</v>
      </c>
      <c r="H40" s="53">
        <f aca="true" t="shared" si="3" ref="H40:H103">F40/E40</f>
        <v>0.7897435897435897</v>
      </c>
      <c r="I40" s="17"/>
    </row>
    <row r="41" spans="1:14" ht="54.75" customHeight="1">
      <c r="A41" s="164" t="s">
        <v>66</v>
      </c>
      <c r="B41" s="160" t="s">
        <v>146</v>
      </c>
      <c r="C41" s="164" t="s">
        <v>66</v>
      </c>
      <c r="D41" s="167">
        <f>D42</f>
        <v>24336.1</v>
      </c>
      <c r="E41" s="167">
        <f>E42</f>
        <v>12950.3</v>
      </c>
      <c r="F41" s="167">
        <f>F42</f>
        <v>8489.7</v>
      </c>
      <c r="G41" s="53">
        <f t="shared" si="2"/>
        <v>0.3488521168141157</v>
      </c>
      <c r="H41" s="53">
        <f t="shared" si="3"/>
        <v>0.6555601028547602</v>
      </c>
      <c r="I41" s="18"/>
      <c r="J41" s="189"/>
      <c r="K41" s="189"/>
      <c r="L41" s="188"/>
      <c r="M41" s="188"/>
      <c r="N41" s="188"/>
    </row>
    <row r="42" spans="1:14" s="16" customFormat="1" ht="18.75">
      <c r="A42" s="54"/>
      <c r="B42" s="55" t="s">
        <v>31</v>
      </c>
      <c r="C42" s="54" t="s">
        <v>66</v>
      </c>
      <c r="D42" s="168">
        <v>24336.1</v>
      </c>
      <c r="E42" s="168">
        <v>12950.3</v>
      </c>
      <c r="F42" s="168">
        <v>8489.7</v>
      </c>
      <c r="G42" s="53">
        <f t="shared" si="2"/>
        <v>0.3488521168141157</v>
      </c>
      <c r="H42" s="53">
        <f t="shared" si="3"/>
        <v>0.6555601028547602</v>
      </c>
      <c r="I42" s="19"/>
      <c r="J42" s="190"/>
      <c r="K42" s="190"/>
      <c r="L42" s="188"/>
      <c r="M42" s="188"/>
      <c r="N42" s="188"/>
    </row>
    <row r="43" spans="1:14" s="16" customFormat="1" ht="60.75" customHeight="1">
      <c r="A43" s="54" t="s">
        <v>216</v>
      </c>
      <c r="B43" s="160" t="s">
        <v>328</v>
      </c>
      <c r="C43" s="54" t="s">
        <v>329</v>
      </c>
      <c r="D43" s="168">
        <v>66.9</v>
      </c>
      <c r="E43" s="168">
        <v>66.9</v>
      </c>
      <c r="F43" s="168">
        <v>39</v>
      </c>
      <c r="G43" s="53">
        <f t="shared" si="2"/>
        <v>0.5829596412556053</v>
      </c>
      <c r="H43" s="53">
        <f t="shared" si="3"/>
        <v>0.5829596412556053</v>
      </c>
      <c r="I43" s="20"/>
      <c r="J43" s="34"/>
      <c r="K43" s="34"/>
      <c r="L43" s="33"/>
      <c r="M43" s="33"/>
      <c r="N43" s="33"/>
    </row>
    <row r="44" spans="1:14" s="29" customFormat="1" ht="54.75" customHeight="1">
      <c r="A44" s="164" t="s">
        <v>67</v>
      </c>
      <c r="B44" s="160" t="s">
        <v>147</v>
      </c>
      <c r="C44" s="164" t="s">
        <v>67</v>
      </c>
      <c r="D44" s="167">
        <v>7485.2</v>
      </c>
      <c r="E44" s="167">
        <v>3840.6</v>
      </c>
      <c r="F44" s="167">
        <v>2921.7</v>
      </c>
      <c r="G44" s="53">
        <f t="shared" si="2"/>
        <v>0.39033025169668145</v>
      </c>
      <c r="H44" s="53">
        <f t="shared" si="3"/>
        <v>0.7607405092954226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64" t="s">
        <v>173</v>
      </c>
      <c r="B45" s="160" t="s">
        <v>174</v>
      </c>
      <c r="C45" s="164" t="s">
        <v>173</v>
      </c>
      <c r="D45" s="47">
        <v>0</v>
      </c>
      <c r="E45" s="47">
        <v>0</v>
      </c>
      <c r="F45" s="47">
        <v>0</v>
      </c>
      <c r="G45" s="53" t="e">
        <f t="shared" si="2"/>
        <v>#DIV/0!</v>
      </c>
      <c r="H45" s="53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64" t="s">
        <v>68</v>
      </c>
      <c r="B46" s="160" t="s">
        <v>148</v>
      </c>
      <c r="C46" s="164" t="s">
        <v>68</v>
      </c>
      <c r="D46" s="167">
        <v>500</v>
      </c>
      <c r="E46" s="167">
        <v>0</v>
      </c>
      <c r="F46" s="167">
        <v>0</v>
      </c>
      <c r="G46" s="53">
        <f t="shared" si="2"/>
        <v>0</v>
      </c>
      <c r="H46" s="53">
        <v>0</v>
      </c>
      <c r="I46" s="15"/>
    </row>
    <row r="47" spans="1:9" ht="18" customHeight="1">
      <c r="A47" s="57" t="s">
        <v>118</v>
      </c>
      <c r="B47" s="58" t="s">
        <v>33</v>
      </c>
      <c r="C47" s="57"/>
      <c r="D47" s="47">
        <f>D48+D49+D50+D51+D52+D53</f>
        <v>16678.5</v>
      </c>
      <c r="E47" s="47">
        <f>E48+E49+E50+E51+E52+E53</f>
        <v>8684.3</v>
      </c>
      <c r="F47" s="47">
        <f>F48+F49+F50+F51+F52+F53</f>
        <v>6718.8</v>
      </c>
      <c r="G47" s="53">
        <f t="shared" si="2"/>
        <v>0.4028419821926432</v>
      </c>
      <c r="H47" s="53">
        <f t="shared" si="3"/>
        <v>0.7736720288336424</v>
      </c>
      <c r="I47" s="15"/>
    </row>
    <row r="48" spans="1:9" s="16" customFormat="1" ht="42" customHeight="1">
      <c r="A48" s="59"/>
      <c r="B48" s="60" t="s">
        <v>181</v>
      </c>
      <c r="C48" s="59" t="s">
        <v>359</v>
      </c>
      <c r="D48" s="168">
        <v>10091</v>
      </c>
      <c r="E48" s="168">
        <v>5747.4</v>
      </c>
      <c r="F48" s="168">
        <v>4728.7</v>
      </c>
      <c r="G48" s="53">
        <f t="shared" si="2"/>
        <v>0.4686056882370429</v>
      </c>
      <c r="H48" s="53">
        <f t="shared" si="3"/>
        <v>0.8227546368792845</v>
      </c>
      <c r="I48" s="20"/>
    </row>
    <row r="49" spans="1:9" s="16" customFormat="1" ht="18.75">
      <c r="A49" s="59"/>
      <c r="B49" s="60" t="s">
        <v>178</v>
      </c>
      <c r="C49" s="59" t="s">
        <v>179</v>
      </c>
      <c r="D49" s="168">
        <v>140.3</v>
      </c>
      <c r="E49" s="168">
        <v>140.3</v>
      </c>
      <c r="F49" s="168">
        <v>140.3</v>
      </c>
      <c r="G49" s="53">
        <f t="shared" si="2"/>
        <v>1</v>
      </c>
      <c r="H49" s="53">
        <f t="shared" si="3"/>
        <v>1</v>
      </c>
      <c r="I49" s="20"/>
    </row>
    <row r="50" spans="1:9" s="16" customFormat="1" ht="31.5">
      <c r="A50" s="59"/>
      <c r="B50" s="60" t="s">
        <v>177</v>
      </c>
      <c r="C50" s="59" t="s">
        <v>242</v>
      </c>
      <c r="D50" s="168">
        <v>278.1</v>
      </c>
      <c r="E50" s="168">
        <v>148.1</v>
      </c>
      <c r="F50" s="168">
        <v>81.6</v>
      </c>
      <c r="G50" s="53">
        <f t="shared" si="2"/>
        <v>0.29341963322545844</v>
      </c>
      <c r="H50" s="53">
        <f t="shared" si="3"/>
        <v>0.550979068197164</v>
      </c>
      <c r="I50" s="20"/>
    </row>
    <row r="51" spans="1:9" s="16" customFormat="1" ht="18.75">
      <c r="A51" s="59"/>
      <c r="B51" s="60" t="s">
        <v>149</v>
      </c>
      <c r="C51" s="59" t="s">
        <v>180</v>
      </c>
      <c r="D51" s="168">
        <v>4155.8</v>
      </c>
      <c r="E51" s="168">
        <v>2185.2</v>
      </c>
      <c r="F51" s="168">
        <v>1504.9</v>
      </c>
      <c r="G51" s="53">
        <f t="shared" si="2"/>
        <v>0.3621204100293566</v>
      </c>
      <c r="H51" s="53">
        <f t="shared" si="3"/>
        <v>0.6886783818414791</v>
      </c>
      <c r="I51" s="20"/>
    </row>
    <row r="52" spans="1:9" s="16" customFormat="1" ht="39" customHeight="1">
      <c r="A52" s="59"/>
      <c r="B52" s="60" t="s">
        <v>258</v>
      </c>
      <c r="C52" s="59" t="s">
        <v>241</v>
      </c>
      <c r="D52" s="168">
        <v>2013.3</v>
      </c>
      <c r="E52" s="168">
        <v>463.3</v>
      </c>
      <c r="F52" s="168">
        <v>263.3</v>
      </c>
      <c r="G52" s="53">
        <f t="shared" si="2"/>
        <v>0.13078031093230022</v>
      </c>
      <c r="H52" s="53">
        <f t="shared" si="3"/>
        <v>0.5683142672134686</v>
      </c>
      <c r="I52" s="20"/>
    </row>
    <row r="53" spans="1:9" s="16" customFormat="1" ht="24.75" customHeight="1" hidden="1">
      <c r="A53" s="59"/>
      <c r="B53" s="60" t="s">
        <v>240</v>
      </c>
      <c r="C53" s="59" t="s">
        <v>197</v>
      </c>
      <c r="D53" s="56">
        <v>0</v>
      </c>
      <c r="E53" s="56">
        <v>0</v>
      </c>
      <c r="F53" s="56">
        <v>0</v>
      </c>
      <c r="G53" s="53" t="e">
        <f t="shared" si="2"/>
        <v>#DIV/0!</v>
      </c>
      <c r="H53" s="53" t="e">
        <f t="shared" si="3"/>
        <v>#DIV/0!</v>
      </c>
      <c r="I53" s="20"/>
    </row>
    <row r="54" spans="1:9" s="16" customFormat="1" ht="24.75" customHeight="1" hidden="1">
      <c r="A54" s="59"/>
      <c r="B54" s="60" t="s">
        <v>233</v>
      </c>
      <c r="C54" s="59"/>
      <c r="D54" s="56"/>
      <c r="E54" s="56"/>
      <c r="F54" s="56"/>
      <c r="G54" s="53" t="e">
        <f t="shared" si="2"/>
        <v>#DIV/0!</v>
      </c>
      <c r="H54" s="53" t="e">
        <f t="shared" si="3"/>
        <v>#DIV/0!</v>
      </c>
      <c r="I54" s="20"/>
    </row>
    <row r="55" spans="1:9" ht="20.25" customHeight="1">
      <c r="A55" s="48" t="s">
        <v>69</v>
      </c>
      <c r="B55" s="161" t="s">
        <v>151</v>
      </c>
      <c r="C55" s="48"/>
      <c r="D55" s="172">
        <f aca="true" t="shared" si="4" ref="D55:F56">D56</f>
        <v>200</v>
      </c>
      <c r="E55" s="172">
        <f t="shared" si="4"/>
        <v>200</v>
      </c>
      <c r="F55" s="172">
        <f t="shared" si="4"/>
        <v>179.4</v>
      </c>
      <c r="G55" s="53">
        <f t="shared" si="2"/>
        <v>0.897</v>
      </c>
      <c r="H55" s="53">
        <f t="shared" si="3"/>
        <v>0.897</v>
      </c>
      <c r="I55" s="15"/>
    </row>
    <row r="56" spans="1:9" ht="34.5" customHeight="1">
      <c r="A56" s="164" t="s">
        <v>142</v>
      </c>
      <c r="B56" s="160" t="s">
        <v>152</v>
      </c>
      <c r="C56" s="164"/>
      <c r="D56" s="167">
        <f t="shared" si="4"/>
        <v>200</v>
      </c>
      <c r="E56" s="167">
        <f t="shared" si="4"/>
        <v>200</v>
      </c>
      <c r="F56" s="167">
        <f t="shared" si="4"/>
        <v>179.4</v>
      </c>
      <c r="G56" s="53">
        <f t="shared" si="2"/>
        <v>0.897</v>
      </c>
      <c r="H56" s="53">
        <f t="shared" si="3"/>
        <v>0.897</v>
      </c>
      <c r="I56" s="15"/>
    </row>
    <row r="57" spans="1:9" s="16" customFormat="1" ht="71.25" customHeight="1">
      <c r="A57" s="54"/>
      <c r="B57" s="55" t="s">
        <v>280</v>
      </c>
      <c r="C57" s="54" t="s">
        <v>243</v>
      </c>
      <c r="D57" s="168">
        <f>D58+D59+D60</f>
        <v>200</v>
      </c>
      <c r="E57" s="168">
        <f>E58+E59+E60</f>
        <v>200</v>
      </c>
      <c r="F57" s="168">
        <f>F58+F59+F60</f>
        <v>179.4</v>
      </c>
      <c r="G57" s="53">
        <f t="shared" si="2"/>
        <v>0.897</v>
      </c>
      <c r="H57" s="53">
        <f t="shared" si="3"/>
        <v>0.897</v>
      </c>
      <c r="I57" s="20"/>
    </row>
    <row r="58" spans="1:9" s="16" customFormat="1" ht="87" customHeight="1">
      <c r="A58" s="54"/>
      <c r="B58" s="55" t="s">
        <v>260</v>
      </c>
      <c r="C58" s="54" t="s">
        <v>259</v>
      </c>
      <c r="D58" s="168">
        <v>100</v>
      </c>
      <c r="E58" s="168">
        <v>100</v>
      </c>
      <c r="F58" s="168">
        <v>100</v>
      </c>
      <c r="G58" s="53">
        <f t="shared" si="2"/>
        <v>1</v>
      </c>
      <c r="H58" s="53">
        <f t="shared" si="3"/>
        <v>1</v>
      </c>
      <c r="I58" s="20"/>
    </row>
    <row r="59" spans="1:9" s="16" customFormat="1" ht="38.25" customHeight="1">
      <c r="A59" s="54"/>
      <c r="B59" s="55" t="s">
        <v>262</v>
      </c>
      <c r="C59" s="54" t="s">
        <v>261</v>
      </c>
      <c r="D59" s="168">
        <v>100</v>
      </c>
      <c r="E59" s="168">
        <v>100</v>
      </c>
      <c r="F59" s="168">
        <v>79.4</v>
      </c>
      <c r="G59" s="53">
        <f t="shared" si="2"/>
        <v>0.794</v>
      </c>
      <c r="H59" s="53">
        <f t="shared" si="3"/>
        <v>0.794</v>
      </c>
      <c r="I59" s="20"/>
    </row>
    <row r="60" spans="1:9" s="16" customFormat="1" ht="57" customHeight="1" hidden="1">
      <c r="A60" s="54"/>
      <c r="B60" s="55" t="s">
        <v>323</v>
      </c>
      <c r="C60" s="54" t="s">
        <v>322</v>
      </c>
      <c r="D60" s="56">
        <v>0</v>
      </c>
      <c r="E60" s="56">
        <v>0</v>
      </c>
      <c r="F60" s="56">
        <v>0</v>
      </c>
      <c r="G60" s="53" t="e">
        <f t="shared" si="2"/>
        <v>#DIV/0!</v>
      </c>
      <c r="H60" s="53" t="e">
        <f t="shared" si="3"/>
        <v>#DIV/0!</v>
      </c>
      <c r="I60" s="20"/>
    </row>
    <row r="61" spans="1:9" ht="19.5" customHeight="1">
      <c r="A61" s="48" t="s">
        <v>70</v>
      </c>
      <c r="B61" s="161" t="s">
        <v>37</v>
      </c>
      <c r="C61" s="48"/>
      <c r="D61" s="45">
        <f>D64+D66+D71+D82</f>
        <v>39652.200000000004</v>
      </c>
      <c r="E61" s="45">
        <f>E64+E66+E71+E82</f>
        <v>21917.300000000003</v>
      </c>
      <c r="F61" s="45">
        <f>F64+F66+F71+F82</f>
        <v>1271.5</v>
      </c>
      <c r="G61" s="53">
        <f t="shared" si="2"/>
        <v>0.03206631662303731</v>
      </c>
      <c r="H61" s="53">
        <f t="shared" si="3"/>
        <v>0.05801353268878921</v>
      </c>
      <c r="I61" s="15"/>
    </row>
    <row r="62" spans="1:9" ht="33" customHeight="1" hidden="1">
      <c r="A62" s="164" t="s">
        <v>184</v>
      </c>
      <c r="B62" s="160" t="s">
        <v>185</v>
      </c>
      <c r="C62" s="164" t="s">
        <v>186</v>
      </c>
      <c r="D62" s="47">
        <v>0</v>
      </c>
      <c r="E62" s="47">
        <v>0</v>
      </c>
      <c r="F62" s="47">
        <v>0</v>
      </c>
      <c r="G62" s="53" t="e">
        <f t="shared" si="2"/>
        <v>#DIV/0!</v>
      </c>
      <c r="H62" s="53" t="e">
        <f t="shared" si="3"/>
        <v>#DIV/0!</v>
      </c>
      <c r="I62" s="15"/>
    </row>
    <row r="63" spans="1:9" ht="33" customHeight="1" hidden="1">
      <c r="A63" s="164" t="s">
        <v>184</v>
      </c>
      <c r="B63" s="160" t="s">
        <v>208</v>
      </c>
      <c r="C63" s="164" t="s">
        <v>207</v>
      </c>
      <c r="D63" s="47">
        <v>0</v>
      </c>
      <c r="E63" s="47">
        <v>0</v>
      </c>
      <c r="F63" s="47">
        <v>0</v>
      </c>
      <c r="G63" s="53" t="e">
        <f t="shared" si="2"/>
        <v>#DIV/0!</v>
      </c>
      <c r="H63" s="53" t="e">
        <f t="shared" si="3"/>
        <v>#DIV/0!</v>
      </c>
      <c r="I63" s="15"/>
    </row>
    <row r="64" spans="1:9" ht="21.75" customHeight="1">
      <c r="A64" s="164" t="s">
        <v>217</v>
      </c>
      <c r="B64" s="160" t="s">
        <v>297</v>
      </c>
      <c r="C64" s="164"/>
      <c r="D64" s="47">
        <f>D65</f>
        <v>133.9</v>
      </c>
      <c r="E64" s="47">
        <f>E65</f>
        <v>66</v>
      </c>
      <c r="F64" s="47">
        <f>F65</f>
        <v>0</v>
      </c>
      <c r="G64" s="53">
        <f t="shared" si="2"/>
        <v>0</v>
      </c>
      <c r="H64" s="53">
        <f t="shared" si="3"/>
        <v>0</v>
      </c>
      <c r="I64" s="15"/>
    </row>
    <row r="65" spans="1:9" ht="39" customHeight="1">
      <c r="A65" s="164"/>
      <c r="B65" s="55" t="s">
        <v>245</v>
      </c>
      <c r="C65" s="54" t="s">
        <v>244</v>
      </c>
      <c r="D65" s="168">
        <v>133.9</v>
      </c>
      <c r="E65" s="168">
        <v>66</v>
      </c>
      <c r="F65" s="168">
        <v>0</v>
      </c>
      <c r="G65" s="53">
        <f t="shared" si="2"/>
        <v>0</v>
      </c>
      <c r="H65" s="53">
        <f t="shared" si="3"/>
        <v>0</v>
      </c>
      <c r="I65" s="15"/>
    </row>
    <row r="66" spans="1:9" ht="27.75" customHeight="1">
      <c r="A66" s="164" t="s">
        <v>263</v>
      </c>
      <c r="B66" s="160" t="s">
        <v>298</v>
      </c>
      <c r="C66" s="164"/>
      <c r="D66" s="167">
        <f>D67+D68+D69</f>
        <v>200</v>
      </c>
      <c r="E66" s="167">
        <f>E67+E68+E69</f>
        <v>200</v>
      </c>
      <c r="F66" s="167">
        <f>F67+F68+F69</f>
        <v>0</v>
      </c>
      <c r="G66" s="53">
        <f t="shared" si="2"/>
        <v>0</v>
      </c>
      <c r="H66" s="53">
        <f t="shared" si="3"/>
        <v>0</v>
      </c>
      <c r="I66" s="15"/>
    </row>
    <row r="67" spans="1:9" ht="39" customHeight="1" hidden="1">
      <c r="A67" s="164"/>
      <c r="B67" s="55" t="s">
        <v>264</v>
      </c>
      <c r="C67" s="54" t="s">
        <v>352</v>
      </c>
      <c r="D67" s="168">
        <v>0</v>
      </c>
      <c r="E67" s="168">
        <v>0</v>
      </c>
      <c r="F67" s="168">
        <v>0</v>
      </c>
      <c r="G67" s="53" t="e">
        <f t="shared" si="2"/>
        <v>#DIV/0!</v>
      </c>
      <c r="H67" s="53" t="e">
        <f t="shared" si="3"/>
        <v>#DIV/0!</v>
      </c>
      <c r="I67" s="15"/>
    </row>
    <row r="68" spans="1:9" ht="52.5" customHeight="1" hidden="1">
      <c r="A68" s="164"/>
      <c r="B68" s="55" t="s">
        <v>265</v>
      </c>
      <c r="C68" s="54" t="s">
        <v>266</v>
      </c>
      <c r="D68" s="168">
        <v>0</v>
      </c>
      <c r="E68" s="168">
        <v>0</v>
      </c>
      <c r="F68" s="168">
        <v>0</v>
      </c>
      <c r="G68" s="53" t="e">
        <f t="shared" si="2"/>
        <v>#DIV/0!</v>
      </c>
      <c r="H68" s="53" t="e">
        <f t="shared" si="3"/>
        <v>#DIV/0!</v>
      </c>
      <c r="I68" s="15"/>
    </row>
    <row r="69" spans="1:9" ht="52.5" customHeight="1">
      <c r="A69" s="164"/>
      <c r="B69" s="61" t="s">
        <v>360</v>
      </c>
      <c r="C69" s="62" t="s">
        <v>361</v>
      </c>
      <c r="D69" s="168">
        <f>D70</f>
        <v>200</v>
      </c>
      <c r="E69" s="168">
        <f>E70</f>
        <v>200</v>
      </c>
      <c r="F69" s="168">
        <f>F70</f>
        <v>0</v>
      </c>
      <c r="G69" s="53">
        <f t="shared" si="2"/>
        <v>0</v>
      </c>
      <c r="H69" s="53">
        <f t="shared" si="3"/>
        <v>0</v>
      </c>
      <c r="I69" s="15"/>
    </row>
    <row r="70" spans="1:9" ht="91.5" customHeight="1">
      <c r="A70" s="164"/>
      <c r="B70" s="61" t="s">
        <v>362</v>
      </c>
      <c r="C70" s="62" t="s">
        <v>363</v>
      </c>
      <c r="D70" s="168">
        <v>200</v>
      </c>
      <c r="E70" s="168">
        <v>200</v>
      </c>
      <c r="F70" s="168">
        <v>0</v>
      </c>
      <c r="G70" s="53">
        <f t="shared" si="2"/>
        <v>0</v>
      </c>
      <c r="H70" s="53">
        <f t="shared" si="3"/>
        <v>0</v>
      </c>
      <c r="I70" s="15"/>
    </row>
    <row r="71" spans="1:9" ht="21.75" customHeight="1">
      <c r="A71" s="164" t="s">
        <v>109</v>
      </c>
      <c r="B71" s="160" t="s">
        <v>166</v>
      </c>
      <c r="C71" s="164"/>
      <c r="D71" s="47">
        <f>D72+D73+D80+D75+D76+D77+D74+D78+D79</f>
        <v>37233.3</v>
      </c>
      <c r="E71" s="47">
        <f>E72+E73+E80+E75+E76+E77+E74+E78+E79</f>
        <v>20611.300000000003</v>
      </c>
      <c r="F71" s="47">
        <f>F72+F73+F80+F75+F76+F77+F74+F78+F79</f>
        <v>1103.4</v>
      </c>
      <c r="G71" s="53">
        <f t="shared" si="2"/>
        <v>0.02963476243040504</v>
      </c>
      <c r="H71" s="53">
        <f t="shared" si="3"/>
        <v>0.05353374120021541</v>
      </c>
      <c r="I71" s="15"/>
    </row>
    <row r="72" spans="1:9" ht="70.5" customHeight="1">
      <c r="A72" s="162"/>
      <c r="B72" s="55" t="s">
        <v>430</v>
      </c>
      <c r="C72" s="54" t="s">
        <v>427</v>
      </c>
      <c r="D72" s="168">
        <v>14558.8</v>
      </c>
      <c r="E72" s="168">
        <v>10217.9</v>
      </c>
      <c r="F72" s="168">
        <v>0</v>
      </c>
      <c r="G72" s="53">
        <f t="shared" si="2"/>
        <v>0</v>
      </c>
      <c r="H72" s="53">
        <f t="shared" si="3"/>
        <v>0</v>
      </c>
      <c r="I72" s="15"/>
    </row>
    <row r="73" spans="1:9" s="22" customFormat="1" ht="57" customHeight="1">
      <c r="A73" s="162"/>
      <c r="B73" s="61" t="s">
        <v>431</v>
      </c>
      <c r="C73" s="62" t="s">
        <v>246</v>
      </c>
      <c r="D73" s="168">
        <v>1743.6</v>
      </c>
      <c r="E73" s="168">
        <v>1743.6</v>
      </c>
      <c r="F73" s="168">
        <v>0</v>
      </c>
      <c r="G73" s="53">
        <f t="shared" si="2"/>
        <v>0</v>
      </c>
      <c r="H73" s="53">
        <f t="shared" si="3"/>
        <v>0</v>
      </c>
      <c r="I73" s="21"/>
    </row>
    <row r="74" spans="1:9" s="22" customFormat="1" ht="57" customHeight="1" hidden="1">
      <c r="A74" s="162"/>
      <c r="B74" s="61" t="s">
        <v>347</v>
      </c>
      <c r="C74" s="62" t="s">
        <v>346</v>
      </c>
      <c r="D74" s="56">
        <v>0</v>
      </c>
      <c r="E74" s="56">
        <v>0</v>
      </c>
      <c r="F74" s="56">
        <v>0</v>
      </c>
      <c r="G74" s="53" t="e">
        <f t="shared" si="2"/>
        <v>#DIV/0!</v>
      </c>
      <c r="H74" s="53" t="e">
        <f t="shared" si="3"/>
        <v>#DIV/0!</v>
      </c>
      <c r="I74" s="21"/>
    </row>
    <row r="75" spans="1:9" s="22" customFormat="1" ht="68.25" customHeight="1">
      <c r="A75" s="162"/>
      <c r="B75" s="61" t="s">
        <v>302</v>
      </c>
      <c r="C75" s="62" t="s">
        <v>301</v>
      </c>
      <c r="D75" s="168">
        <v>9262.2</v>
      </c>
      <c r="E75" s="168">
        <v>4631.1</v>
      </c>
      <c r="F75" s="168">
        <v>0</v>
      </c>
      <c r="G75" s="53">
        <f t="shared" si="2"/>
        <v>0</v>
      </c>
      <c r="H75" s="53">
        <f t="shared" si="3"/>
        <v>0</v>
      </c>
      <c r="I75" s="21"/>
    </row>
    <row r="76" spans="1:9" s="22" customFormat="1" ht="76.5" customHeight="1">
      <c r="A76" s="162"/>
      <c r="B76" s="61" t="s">
        <v>304</v>
      </c>
      <c r="C76" s="62" t="s">
        <v>303</v>
      </c>
      <c r="D76" s="168">
        <v>92.6</v>
      </c>
      <c r="E76" s="168">
        <v>92.6</v>
      </c>
      <c r="F76" s="168">
        <v>0</v>
      </c>
      <c r="G76" s="53">
        <f t="shared" si="2"/>
        <v>0</v>
      </c>
      <c r="H76" s="53">
        <f t="shared" si="3"/>
        <v>0</v>
      </c>
      <c r="I76" s="21"/>
    </row>
    <row r="77" spans="1:9" s="22" customFormat="1" ht="56.25" customHeight="1">
      <c r="A77" s="162"/>
      <c r="B77" s="61" t="s">
        <v>383</v>
      </c>
      <c r="C77" s="62" t="s">
        <v>305</v>
      </c>
      <c r="D77" s="168">
        <v>489.4</v>
      </c>
      <c r="E77" s="168">
        <v>489.4</v>
      </c>
      <c r="F77" s="168">
        <v>0</v>
      </c>
      <c r="G77" s="53">
        <f t="shared" si="2"/>
        <v>0</v>
      </c>
      <c r="H77" s="53">
        <f t="shared" si="3"/>
        <v>0</v>
      </c>
      <c r="I77" s="21"/>
    </row>
    <row r="78" spans="1:9" s="22" customFormat="1" ht="67.5" customHeight="1">
      <c r="A78" s="162"/>
      <c r="B78" s="61" t="s">
        <v>429</v>
      </c>
      <c r="C78" s="62" t="s">
        <v>428</v>
      </c>
      <c r="D78" s="168">
        <v>1600</v>
      </c>
      <c r="E78" s="168">
        <v>1600</v>
      </c>
      <c r="F78" s="168">
        <v>1103.4</v>
      </c>
      <c r="G78" s="53">
        <f t="shared" si="2"/>
        <v>0.689625</v>
      </c>
      <c r="H78" s="53">
        <f t="shared" si="3"/>
        <v>0.689625</v>
      </c>
      <c r="I78" s="21"/>
    </row>
    <row r="79" spans="1:9" s="22" customFormat="1" ht="42.75" customHeight="1">
      <c r="A79" s="162"/>
      <c r="B79" s="61" t="s">
        <v>432</v>
      </c>
      <c r="C79" s="62" t="s">
        <v>433</v>
      </c>
      <c r="D79" s="168">
        <v>500</v>
      </c>
      <c r="E79" s="168">
        <v>500</v>
      </c>
      <c r="F79" s="168">
        <v>0</v>
      </c>
      <c r="G79" s="53">
        <f t="shared" si="2"/>
        <v>0</v>
      </c>
      <c r="H79" s="53">
        <f t="shared" si="3"/>
        <v>0</v>
      </c>
      <c r="I79" s="21"/>
    </row>
    <row r="80" spans="1:9" s="24" customFormat="1" ht="33" customHeight="1">
      <c r="A80" s="63"/>
      <c r="B80" s="64" t="s">
        <v>233</v>
      </c>
      <c r="C80" s="65" t="s">
        <v>234</v>
      </c>
      <c r="D80" s="168">
        <v>8986.7</v>
      </c>
      <c r="E80" s="168">
        <v>1336.7</v>
      </c>
      <c r="F80" s="168">
        <v>0</v>
      </c>
      <c r="G80" s="53">
        <f t="shared" si="2"/>
        <v>0</v>
      </c>
      <c r="H80" s="53">
        <f t="shared" si="3"/>
        <v>0</v>
      </c>
      <c r="I80" s="23"/>
    </row>
    <row r="81" spans="1:9" s="24" customFormat="1" ht="66.75" customHeight="1" hidden="1">
      <c r="A81" s="63"/>
      <c r="B81" s="64" t="s">
        <v>155</v>
      </c>
      <c r="C81" s="65" t="s">
        <v>154</v>
      </c>
      <c r="D81" s="56">
        <v>0</v>
      </c>
      <c r="E81" s="56">
        <v>0</v>
      </c>
      <c r="F81" s="56">
        <v>0</v>
      </c>
      <c r="G81" s="53" t="e">
        <f t="shared" si="2"/>
        <v>#DIV/0!</v>
      </c>
      <c r="H81" s="53" t="e">
        <f t="shared" si="3"/>
        <v>#DIV/0!</v>
      </c>
      <c r="I81" s="23"/>
    </row>
    <row r="82" spans="1:9" s="22" customFormat="1" ht="30.75" customHeight="1">
      <c r="A82" s="162" t="s">
        <v>71</v>
      </c>
      <c r="B82" s="66" t="s">
        <v>175</v>
      </c>
      <c r="C82" s="67"/>
      <c r="D82" s="47">
        <f>D83+D84+D86</f>
        <v>2085</v>
      </c>
      <c r="E82" s="47">
        <f>E83+E84+E86</f>
        <v>1040</v>
      </c>
      <c r="F82" s="47">
        <f>F83+F84+F86</f>
        <v>168.1</v>
      </c>
      <c r="G82" s="53">
        <f t="shared" si="2"/>
        <v>0.08062350119904077</v>
      </c>
      <c r="H82" s="53">
        <f t="shared" si="3"/>
        <v>0.16163461538461538</v>
      </c>
      <c r="I82" s="25"/>
    </row>
    <row r="83" spans="1:9" s="24" customFormat="1" ht="29.25" customHeight="1">
      <c r="A83" s="63"/>
      <c r="B83" s="68" t="s">
        <v>113</v>
      </c>
      <c r="C83" s="63" t="s">
        <v>248</v>
      </c>
      <c r="D83" s="168">
        <v>70</v>
      </c>
      <c r="E83" s="168">
        <v>70</v>
      </c>
      <c r="F83" s="168">
        <v>11</v>
      </c>
      <c r="G83" s="53">
        <f t="shared" si="2"/>
        <v>0.15714285714285714</v>
      </c>
      <c r="H83" s="53">
        <f t="shared" si="3"/>
        <v>0.15714285714285714</v>
      </c>
      <c r="I83" s="23"/>
    </row>
    <row r="84" spans="1:9" s="24" customFormat="1" ht="57.75" customHeight="1">
      <c r="A84" s="63"/>
      <c r="B84" s="68" t="s">
        <v>267</v>
      </c>
      <c r="C84" s="63" t="s">
        <v>366</v>
      </c>
      <c r="D84" s="168">
        <f>D85</f>
        <v>2000</v>
      </c>
      <c r="E84" s="168">
        <f>E85</f>
        <v>965</v>
      </c>
      <c r="F84" s="168">
        <f>F85</f>
        <v>157.1</v>
      </c>
      <c r="G84" s="53">
        <f t="shared" si="2"/>
        <v>0.07855</v>
      </c>
      <c r="H84" s="53">
        <f t="shared" si="3"/>
        <v>0.16279792746113989</v>
      </c>
      <c r="I84" s="23"/>
    </row>
    <row r="85" spans="1:9" s="24" customFormat="1" ht="70.5" customHeight="1">
      <c r="A85" s="63"/>
      <c r="B85" s="68" t="s">
        <v>364</v>
      </c>
      <c r="C85" s="63" t="s">
        <v>365</v>
      </c>
      <c r="D85" s="168">
        <v>2000</v>
      </c>
      <c r="E85" s="168">
        <v>965</v>
      </c>
      <c r="F85" s="168">
        <v>157.1</v>
      </c>
      <c r="G85" s="53">
        <f t="shared" si="2"/>
        <v>0.07855</v>
      </c>
      <c r="H85" s="53">
        <f t="shared" si="3"/>
        <v>0.16279792746113989</v>
      </c>
      <c r="I85" s="23"/>
    </row>
    <row r="86" spans="1:9" s="24" customFormat="1" ht="54.75" customHeight="1">
      <c r="A86" s="63"/>
      <c r="B86" s="68" t="s">
        <v>268</v>
      </c>
      <c r="C86" s="63" t="s">
        <v>269</v>
      </c>
      <c r="D86" s="168">
        <v>15</v>
      </c>
      <c r="E86" s="168">
        <v>5</v>
      </c>
      <c r="F86" s="168">
        <v>0</v>
      </c>
      <c r="G86" s="53">
        <f t="shared" si="2"/>
        <v>0</v>
      </c>
      <c r="H86" s="53">
        <f t="shared" si="3"/>
        <v>0</v>
      </c>
      <c r="I86" s="23"/>
    </row>
    <row r="87" spans="1:9" ht="21" customHeight="1">
      <c r="A87" s="48" t="s">
        <v>72</v>
      </c>
      <c r="B87" s="161" t="s">
        <v>38</v>
      </c>
      <c r="C87" s="48"/>
      <c r="D87" s="45">
        <f>D88+D99</f>
        <v>8413.3</v>
      </c>
      <c r="E87" s="45">
        <f>E88+E99</f>
        <v>3268.3</v>
      </c>
      <c r="F87" s="45">
        <f>F88+F99</f>
        <v>511.6</v>
      </c>
      <c r="G87" s="53">
        <f t="shared" si="2"/>
        <v>0.06080848180856502</v>
      </c>
      <c r="H87" s="53">
        <f t="shared" si="3"/>
        <v>0.15653397790900467</v>
      </c>
      <c r="I87" s="15"/>
    </row>
    <row r="88" spans="1:9" ht="18.75" customHeight="1">
      <c r="A88" s="164" t="s">
        <v>73</v>
      </c>
      <c r="B88" s="160" t="s">
        <v>39</v>
      </c>
      <c r="C88" s="48"/>
      <c r="D88" s="47">
        <f>D90+D89+D91</f>
        <v>1623</v>
      </c>
      <c r="E88" s="47">
        <f>E90+E89+E91</f>
        <v>833</v>
      </c>
      <c r="F88" s="47">
        <f>F90+F89+F91</f>
        <v>280</v>
      </c>
      <c r="G88" s="53">
        <f t="shared" si="2"/>
        <v>0.1725200246457178</v>
      </c>
      <c r="H88" s="53">
        <f t="shared" si="3"/>
        <v>0.33613445378151263</v>
      </c>
      <c r="I88" s="15"/>
    </row>
    <row r="89" spans="1:9" ht="34.5" customHeight="1" hidden="1">
      <c r="A89" s="164"/>
      <c r="B89" s="55" t="s">
        <v>307</v>
      </c>
      <c r="C89" s="54" t="s">
        <v>306</v>
      </c>
      <c r="D89" s="56">
        <v>0</v>
      </c>
      <c r="E89" s="56">
        <v>0</v>
      </c>
      <c r="F89" s="56">
        <v>0</v>
      </c>
      <c r="G89" s="53" t="e">
        <f t="shared" si="2"/>
        <v>#DIV/0!</v>
      </c>
      <c r="H89" s="53" t="e">
        <f t="shared" si="3"/>
        <v>#DIV/0!</v>
      </c>
      <c r="I89" s="15"/>
    </row>
    <row r="90" spans="1:9" ht="30.75" customHeight="1">
      <c r="A90" s="164"/>
      <c r="B90" s="55" t="s">
        <v>156</v>
      </c>
      <c r="C90" s="54" t="s">
        <v>270</v>
      </c>
      <c r="D90" s="168">
        <v>1223</v>
      </c>
      <c r="E90" s="168">
        <v>553</v>
      </c>
      <c r="F90" s="168">
        <v>0</v>
      </c>
      <c r="G90" s="53">
        <f t="shared" si="2"/>
        <v>0</v>
      </c>
      <c r="H90" s="53">
        <f t="shared" si="3"/>
        <v>0</v>
      </c>
      <c r="I90" s="15"/>
    </row>
    <row r="91" spans="1:9" ht="56.25" customHeight="1">
      <c r="A91" s="164"/>
      <c r="B91" s="55" t="s">
        <v>267</v>
      </c>
      <c r="C91" s="54" t="s">
        <v>366</v>
      </c>
      <c r="D91" s="56">
        <f>D92+D93+D94+D95+D96+D97+D98</f>
        <v>400</v>
      </c>
      <c r="E91" s="56">
        <f>E92+E93+E94+E95+E96+E97+E98</f>
        <v>280</v>
      </c>
      <c r="F91" s="56">
        <f>F92+F93+F94+F95+F96+F97+F98</f>
        <v>280</v>
      </c>
      <c r="G91" s="53">
        <f t="shared" si="2"/>
        <v>0.7</v>
      </c>
      <c r="H91" s="53">
        <f t="shared" si="3"/>
        <v>1</v>
      </c>
      <c r="I91" s="15"/>
    </row>
    <row r="92" spans="1:9" ht="42" customHeight="1">
      <c r="A92" s="164"/>
      <c r="B92" s="55" t="s">
        <v>367</v>
      </c>
      <c r="C92" s="54" t="s">
        <v>368</v>
      </c>
      <c r="D92" s="168">
        <v>100</v>
      </c>
      <c r="E92" s="168">
        <v>70</v>
      </c>
      <c r="F92" s="168">
        <v>70</v>
      </c>
      <c r="G92" s="53">
        <f t="shared" si="2"/>
        <v>0.7</v>
      </c>
      <c r="H92" s="53">
        <f t="shared" si="3"/>
        <v>1</v>
      </c>
      <c r="I92" s="15"/>
    </row>
    <row r="93" spans="1:9" ht="47.25" customHeight="1">
      <c r="A93" s="164"/>
      <c r="B93" s="55" t="s">
        <v>369</v>
      </c>
      <c r="C93" s="54" t="s">
        <v>370</v>
      </c>
      <c r="D93" s="168">
        <v>50</v>
      </c>
      <c r="E93" s="168">
        <v>35</v>
      </c>
      <c r="F93" s="168">
        <v>35</v>
      </c>
      <c r="G93" s="53">
        <f t="shared" si="2"/>
        <v>0.7</v>
      </c>
      <c r="H93" s="53">
        <f t="shared" si="3"/>
        <v>1</v>
      </c>
      <c r="I93" s="15"/>
    </row>
    <row r="94" spans="1:9" ht="47.25" customHeight="1">
      <c r="A94" s="164"/>
      <c r="B94" s="55" t="s">
        <v>371</v>
      </c>
      <c r="C94" s="54" t="s">
        <v>376</v>
      </c>
      <c r="D94" s="168">
        <v>50</v>
      </c>
      <c r="E94" s="168">
        <v>35</v>
      </c>
      <c r="F94" s="168">
        <v>35</v>
      </c>
      <c r="G94" s="53">
        <f t="shared" si="2"/>
        <v>0.7</v>
      </c>
      <c r="H94" s="53">
        <f t="shared" si="3"/>
        <v>1</v>
      </c>
      <c r="I94" s="15"/>
    </row>
    <row r="95" spans="1:9" ht="49.5" customHeight="1">
      <c r="A95" s="164"/>
      <c r="B95" s="55" t="s">
        <v>372</v>
      </c>
      <c r="C95" s="54" t="s">
        <v>377</v>
      </c>
      <c r="D95" s="168">
        <v>50</v>
      </c>
      <c r="E95" s="168">
        <v>35</v>
      </c>
      <c r="F95" s="168">
        <v>35</v>
      </c>
      <c r="G95" s="53">
        <f t="shared" si="2"/>
        <v>0.7</v>
      </c>
      <c r="H95" s="53">
        <f t="shared" si="3"/>
        <v>1</v>
      </c>
      <c r="I95" s="15"/>
    </row>
    <row r="96" spans="1:9" ht="54.75" customHeight="1">
      <c r="A96" s="164"/>
      <c r="B96" s="55" t="s">
        <v>373</v>
      </c>
      <c r="C96" s="54" t="s">
        <v>378</v>
      </c>
      <c r="D96" s="168">
        <v>50</v>
      </c>
      <c r="E96" s="168">
        <v>35</v>
      </c>
      <c r="F96" s="168">
        <v>35</v>
      </c>
      <c r="G96" s="53">
        <f t="shared" si="2"/>
        <v>0.7</v>
      </c>
      <c r="H96" s="53">
        <f t="shared" si="3"/>
        <v>1</v>
      </c>
      <c r="I96" s="15"/>
    </row>
    <row r="97" spans="1:9" ht="51.75" customHeight="1">
      <c r="A97" s="164"/>
      <c r="B97" s="55" t="s">
        <v>374</v>
      </c>
      <c r="C97" s="54" t="s">
        <v>379</v>
      </c>
      <c r="D97" s="168">
        <v>50</v>
      </c>
      <c r="E97" s="168">
        <v>35</v>
      </c>
      <c r="F97" s="168">
        <v>35</v>
      </c>
      <c r="G97" s="53">
        <f t="shared" si="2"/>
        <v>0.7</v>
      </c>
      <c r="H97" s="53">
        <f t="shared" si="3"/>
        <v>1</v>
      </c>
      <c r="I97" s="15"/>
    </row>
    <row r="98" spans="1:9" ht="50.25" customHeight="1">
      <c r="A98" s="164"/>
      <c r="B98" s="55" t="s">
        <v>375</v>
      </c>
      <c r="C98" s="54" t="s">
        <v>380</v>
      </c>
      <c r="D98" s="168">
        <v>50</v>
      </c>
      <c r="E98" s="168">
        <v>35</v>
      </c>
      <c r="F98" s="168">
        <v>35</v>
      </c>
      <c r="G98" s="53">
        <f t="shared" si="2"/>
        <v>0.7</v>
      </c>
      <c r="H98" s="53">
        <f t="shared" si="3"/>
        <v>1</v>
      </c>
      <c r="I98" s="15"/>
    </row>
    <row r="99" spans="1:9" ht="18.75">
      <c r="A99" s="164" t="s">
        <v>74</v>
      </c>
      <c r="B99" s="160" t="s">
        <v>40</v>
      </c>
      <c r="C99" s="48"/>
      <c r="D99" s="167">
        <f>D100+D108</f>
        <v>6790.3</v>
      </c>
      <c r="E99" s="167">
        <f>E100+E108</f>
        <v>2435.3</v>
      </c>
      <c r="F99" s="167">
        <f>F100+F108</f>
        <v>231.6</v>
      </c>
      <c r="G99" s="53">
        <f t="shared" si="2"/>
        <v>0.034107476841965745</v>
      </c>
      <c r="H99" s="53">
        <f t="shared" si="3"/>
        <v>0.09510121956227158</v>
      </c>
      <c r="I99" s="15"/>
    </row>
    <row r="100" spans="1:9" ht="73.5" customHeight="1">
      <c r="A100" s="48"/>
      <c r="B100" s="55" t="s">
        <v>332</v>
      </c>
      <c r="C100" s="54"/>
      <c r="D100" s="168">
        <f>D101+D102+D104+D106+D107+D105+D103+D109</f>
        <v>6700</v>
      </c>
      <c r="E100" s="168">
        <f>E101+E102+E104+E106+E107+E105+E103+E109</f>
        <v>2345</v>
      </c>
      <c r="F100" s="168">
        <f>F101+F102+F104+F106+F107+F105+F103+F109</f>
        <v>227</v>
      </c>
      <c r="G100" s="53">
        <f t="shared" si="2"/>
        <v>0.03388059701492537</v>
      </c>
      <c r="H100" s="53">
        <f t="shared" si="3"/>
        <v>0.09680170575692963</v>
      </c>
      <c r="I100" s="15"/>
    </row>
    <row r="101" spans="1:9" ht="54.75" customHeight="1" hidden="1">
      <c r="A101" s="48"/>
      <c r="B101" s="55" t="s">
        <v>309</v>
      </c>
      <c r="C101" s="54" t="s">
        <v>308</v>
      </c>
      <c r="D101" s="168">
        <v>0</v>
      </c>
      <c r="E101" s="168">
        <v>0</v>
      </c>
      <c r="F101" s="168">
        <v>0</v>
      </c>
      <c r="G101" s="53" t="e">
        <f t="shared" si="2"/>
        <v>#DIV/0!</v>
      </c>
      <c r="H101" s="53" t="e">
        <f t="shared" si="3"/>
        <v>#DIV/0!</v>
      </c>
      <c r="I101" s="15"/>
    </row>
    <row r="102" spans="1:9" ht="53.25" customHeight="1" hidden="1">
      <c r="A102" s="48"/>
      <c r="B102" s="69" t="s">
        <v>273</v>
      </c>
      <c r="C102" s="70" t="s">
        <v>272</v>
      </c>
      <c r="D102" s="168">
        <v>0</v>
      </c>
      <c r="E102" s="168">
        <v>0</v>
      </c>
      <c r="F102" s="168">
        <v>0</v>
      </c>
      <c r="G102" s="53" t="e">
        <f t="shared" si="2"/>
        <v>#DIV/0!</v>
      </c>
      <c r="H102" s="53" t="e">
        <f t="shared" si="3"/>
        <v>#DIV/0!</v>
      </c>
      <c r="I102" s="15"/>
    </row>
    <row r="103" spans="1:9" ht="39.75" customHeight="1" hidden="1">
      <c r="A103" s="48"/>
      <c r="B103" s="69" t="s">
        <v>331</v>
      </c>
      <c r="C103" s="70" t="s">
        <v>330</v>
      </c>
      <c r="D103" s="168">
        <v>0</v>
      </c>
      <c r="E103" s="168">
        <v>0</v>
      </c>
      <c r="F103" s="168">
        <v>0</v>
      </c>
      <c r="G103" s="53" t="e">
        <f t="shared" si="2"/>
        <v>#DIV/0!</v>
      </c>
      <c r="H103" s="53" t="e">
        <f t="shared" si="3"/>
        <v>#DIV/0!</v>
      </c>
      <c r="I103" s="15"/>
    </row>
    <row r="104" spans="1:9" ht="53.25" customHeight="1" hidden="1">
      <c r="A104" s="48"/>
      <c r="B104" s="69" t="s">
        <v>311</v>
      </c>
      <c r="C104" s="70" t="s">
        <v>310</v>
      </c>
      <c r="D104" s="168">
        <v>0</v>
      </c>
      <c r="E104" s="168">
        <v>0</v>
      </c>
      <c r="F104" s="168">
        <v>0</v>
      </c>
      <c r="G104" s="53" t="e">
        <f t="shared" si="2"/>
        <v>#DIV/0!</v>
      </c>
      <c r="H104" s="53" t="e">
        <f aca="true" t="shared" si="5" ref="H104:H143">F104/E104</f>
        <v>#DIV/0!</v>
      </c>
      <c r="I104" s="15"/>
    </row>
    <row r="105" spans="1:9" ht="53.25" customHeight="1" hidden="1">
      <c r="A105" s="48"/>
      <c r="B105" s="69" t="s">
        <v>325</v>
      </c>
      <c r="C105" s="70" t="s">
        <v>324</v>
      </c>
      <c r="D105" s="168">
        <v>0</v>
      </c>
      <c r="E105" s="168">
        <v>0</v>
      </c>
      <c r="F105" s="168">
        <v>0</v>
      </c>
      <c r="G105" s="53" t="e">
        <f t="shared" si="2"/>
        <v>#DIV/0!</v>
      </c>
      <c r="H105" s="53" t="e">
        <f t="shared" si="5"/>
        <v>#DIV/0!</v>
      </c>
      <c r="I105" s="15"/>
    </row>
    <row r="106" spans="1:9" ht="51" customHeight="1" hidden="1">
      <c r="A106" s="48"/>
      <c r="B106" s="69" t="s">
        <v>313</v>
      </c>
      <c r="C106" s="70" t="s">
        <v>312</v>
      </c>
      <c r="D106" s="168">
        <v>0</v>
      </c>
      <c r="E106" s="168">
        <v>0</v>
      </c>
      <c r="F106" s="168">
        <v>0</v>
      </c>
      <c r="G106" s="53" t="e">
        <f t="shared" si="2"/>
        <v>#DIV/0!</v>
      </c>
      <c r="H106" s="53" t="e">
        <f t="shared" si="5"/>
        <v>#DIV/0!</v>
      </c>
      <c r="I106" s="15"/>
    </row>
    <row r="107" spans="1:9" s="16" customFormat="1" ht="27" customHeight="1">
      <c r="A107" s="54"/>
      <c r="B107" s="55" t="s">
        <v>274</v>
      </c>
      <c r="C107" s="70" t="s">
        <v>275</v>
      </c>
      <c r="D107" s="168">
        <v>6408.5</v>
      </c>
      <c r="E107" s="168">
        <v>2053.5</v>
      </c>
      <c r="F107" s="168">
        <v>0</v>
      </c>
      <c r="G107" s="53">
        <f t="shared" si="2"/>
        <v>0</v>
      </c>
      <c r="H107" s="53">
        <f t="shared" si="5"/>
        <v>0</v>
      </c>
      <c r="I107" s="20"/>
    </row>
    <row r="108" spans="1:9" s="16" customFormat="1" ht="40.5" customHeight="1">
      <c r="A108" s="54"/>
      <c r="B108" s="55" t="s">
        <v>315</v>
      </c>
      <c r="C108" s="70" t="s">
        <v>314</v>
      </c>
      <c r="D108" s="168">
        <v>90.3</v>
      </c>
      <c r="E108" s="168">
        <v>90.3</v>
      </c>
      <c r="F108" s="168">
        <v>4.6</v>
      </c>
      <c r="G108" s="53">
        <f t="shared" si="2"/>
        <v>0.05094130675526024</v>
      </c>
      <c r="H108" s="53">
        <f t="shared" si="5"/>
        <v>0.05094130675526024</v>
      </c>
      <c r="I108" s="20"/>
    </row>
    <row r="109" spans="1:9" s="16" customFormat="1" ht="51" customHeight="1">
      <c r="A109" s="54"/>
      <c r="B109" s="55" t="s">
        <v>435</v>
      </c>
      <c r="C109" s="70" t="s">
        <v>434</v>
      </c>
      <c r="D109" s="168">
        <v>291.5</v>
      </c>
      <c r="E109" s="168">
        <v>291.5</v>
      </c>
      <c r="F109" s="168">
        <v>227</v>
      </c>
      <c r="G109" s="53">
        <f t="shared" si="2"/>
        <v>0.7787307032590052</v>
      </c>
      <c r="H109" s="53">
        <f t="shared" si="5"/>
        <v>0.7787307032590052</v>
      </c>
      <c r="I109" s="20"/>
    </row>
    <row r="110" spans="1:9" ht="22.5" customHeight="1">
      <c r="A110" s="48" t="s">
        <v>43</v>
      </c>
      <c r="B110" s="161" t="s">
        <v>44</v>
      </c>
      <c r="C110" s="48"/>
      <c r="D110" s="45">
        <f>D111+D112+D114+D115+D113</f>
        <v>498305.30000000005</v>
      </c>
      <c r="E110" s="45">
        <f>E111+E112+E114+E115+E113</f>
        <v>297882.1</v>
      </c>
      <c r="F110" s="45">
        <f>F111+F112+F114+F115+F113</f>
        <v>217581.60000000003</v>
      </c>
      <c r="G110" s="53">
        <f t="shared" si="2"/>
        <v>0.4366431583208126</v>
      </c>
      <c r="H110" s="53">
        <f t="shared" si="5"/>
        <v>0.7304285823149496</v>
      </c>
      <c r="I110" s="15"/>
    </row>
    <row r="111" spans="1:9" ht="20.25" customHeight="1">
      <c r="A111" s="164" t="s">
        <v>45</v>
      </c>
      <c r="B111" s="55" t="s">
        <v>135</v>
      </c>
      <c r="C111" s="54" t="s">
        <v>45</v>
      </c>
      <c r="D111" s="168">
        <v>154972.7</v>
      </c>
      <c r="E111" s="168">
        <v>83271.8</v>
      </c>
      <c r="F111" s="168">
        <v>65832.5</v>
      </c>
      <c r="G111" s="53">
        <f t="shared" si="2"/>
        <v>0.4248006261748037</v>
      </c>
      <c r="H111" s="53">
        <f t="shared" si="5"/>
        <v>0.790573759664136</v>
      </c>
      <c r="I111" s="15"/>
    </row>
    <row r="112" spans="1:9" ht="20.25" customHeight="1">
      <c r="A112" s="164" t="s">
        <v>46</v>
      </c>
      <c r="B112" s="55" t="s">
        <v>136</v>
      </c>
      <c r="C112" s="54" t="s">
        <v>46</v>
      </c>
      <c r="D112" s="168">
        <v>287541.4</v>
      </c>
      <c r="E112" s="168">
        <v>182898.5</v>
      </c>
      <c r="F112" s="168">
        <v>128579.5</v>
      </c>
      <c r="G112" s="53">
        <f t="shared" si="2"/>
        <v>0.4471686511924891</v>
      </c>
      <c r="H112" s="53">
        <f t="shared" si="5"/>
        <v>0.7030101395036045</v>
      </c>
      <c r="I112" s="15"/>
    </row>
    <row r="113" spans="1:9" ht="20.25" customHeight="1">
      <c r="A113" s="164" t="s">
        <v>276</v>
      </c>
      <c r="B113" s="55" t="s">
        <v>277</v>
      </c>
      <c r="C113" s="54" t="s">
        <v>276</v>
      </c>
      <c r="D113" s="168">
        <v>28329.2</v>
      </c>
      <c r="E113" s="168">
        <v>14975.4</v>
      </c>
      <c r="F113" s="168">
        <v>12889.2</v>
      </c>
      <c r="G113" s="53">
        <f t="shared" si="2"/>
        <v>0.4549793146294283</v>
      </c>
      <c r="H113" s="53">
        <f t="shared" si="5"/>
        <v>0.8606915341159502</v>
      </c>
      <c r="I113" s="15"/>
    </row>
    <row r="114" spans="1:9" ht="20.25" customHeight="1">
      <c r="A114" s="164" t="s">
        <v>47</v>
      </c>
      <c r="B114" s="55" t="s">
        <v>226</v>
      </c>
      <c r="C114" s="54" t="s">
        <v>47</v>
      </c>
      <c r="D114" s="168">
        <v>4268.6</v>
      </c>
      <c r="E114" s="168">
        <v>3581.3</v>
      </c>
      <c r="F114" s="168">
        <v>288.2</v>
      </c>
      <c r="G114" s="53">
        <f t="shared" si="2"/>
        <v>0.06751628168486154</v>
      </c>
      <c r="H114" s="53">
        <f t="shared" si="5"/>
        <v>0.08047357104961884</v>
      </c>
      <c r="I114" s="15"/>
    </row>
    <row r="115" spans="1:9" ht="20.25" customHeight="1">
      <c r="A115" s="164" t="s">
        <v>49</v>
      </c>
      <c r="B115" s="55" t="s">
        <v>279</v>
      </c>
      <c r="C115" s="54" t="s">
        <v>49</v>
      </c>
      <c r="D115" s="168">
        <v>23193.4</v>
      </c>
      <c r="E115" s="168">
        <v>13155.1</v>
      </c>
      <c r="F115" s="168">
        <v>9992.2</v>
      </c>
      <c r="G115" s="53">
        <f t="shared" si="2"/>
        <v>0.4308208369622393</v>
      </c>
      <c r="H115" s="53">
        <f t="shared" si="5"/>
        <v>0.7595685323562725</v>
      </c>
      <c r="I115" s="15"/>
    </row>
    <row r="116" spans="1:9" ht="20.25" customHeight="1">
      <c r="A116" s="48" t="s">
        <v>50</v>
      </c>
      <c r="B116" s="161" t="s">
        <v>138</v>
      </c>
      <c r="C116" s="48"/>
      <c r="D116" s="45">
        <f>D117++D118</f>
        <v>103447.40000000001</v>
      </c>
      <c r="E116" s="45">
        <f>E117++E118</f>
        <v>53444.799999999996</v>
      </c>
      <c r="F116" s="45">
        <f>F117++F118</f>
        <v>39411.5</v>
      </c>
      <c r="G116" s="53">
        <f t="shared" si="2"/>
        <v>0.3809810589729659</v>
      </c>
      <c r="H116" s="53">
        <f t="shared" si="5"/>
        <v>0.7374244079873066</v>
      </c>
      <c r="I116" s="15"/>
    </row>
    <row r="117" spans="1:9" ht="20.25" customHeight="1">
      <c r="A117" s="164" t="s">
        <v>51</v>
      </c>
      <c r="B117" s="55" t="s">
        <v>52</v>
      </c>
      <c r="C117" s="54" t="s">
        <v>51</v>
      </c>
      <c r="D117" s="168">
        <v>79877.6</v>
      </c>
      <c r="E117" s="168">
        <v>42147.2</v>
      </c>
      <c r="F117" s="168">
        <v>30327</v>
      </c>
      <c r="G117" s="53">
        <f t="shared" si="2"/>
        <v>0.3796683926407403</v>
      </c>
      <c r="H117" s="53">
        <f t="shared" si="5"/>
        <v>0.7195495786196948</v>
      </c>
      <c r="I117" s="15"/>
    </row>
    <row r="118" spans="1:9" ht="20.25" customHeight="1">
      <c r="A118" s="164" t="s">
        <v>53</v>
      </c>
      <c r="B118" s="55" t="s">
        <v>333</v>
      </c>
      <c r="C118" s="54" t="s">
        <v>53</v>
      </c>
      <c r="D118" s="168">
        <v>23569.8</v>
      </c>
      <c r="E118" s="168">
        <v>11297.6</v>
      </c>
      <c r="F118" s="168">
        <v>9084.5</v>
      </c>
      <c r="G118" s="53">
        <f t="shared" si="2"/>
        <v>0.38542965998862955</v>
      </c>
      <c r="H118" s="53">
        <f t="shared" si="5"/>
        <v>0.8041088372751735</v>
      </c>
      <c r="I118" s="15"/>
    </row>
    <row r="119" spans="1:9" ht="20.25" customHeight="1">
      <c r="A119" s="71" t="s">
        <v>54</v>
      </c>
      <c r="B119" s="163" t="s">
        <v>55</v>
      </c>
      <c r="C119" s="71"/>
      <c r="D119" s="45">
        <f>D120+D122+D125+D126+D129+D127+D128+D121+D123+D124</f>
        <v>20681.8</v>
      </c>
      <c r="E119" s="45">
        <f>E120+E122+E125+E126+E129+E127+E128+E121+E123+E124</f>
        <v>13011.800000000001</v>
      </c>
      <c r="F119" s="45">
        <f>F120+F122+F125+F126+F129+F127+F128+F121+F123+F124</f>
        <v>11460.8</v>
      </c>
      <c r="G119" s="53">
        <f t="shared" si="2"/>
        <v>0.554149058592579</v>
      </c>
      <c r="H119" s="53">
        <f t="shared" si="5"/>
        <v>0.8808005041577643</v>
      </c>
      <c r="I119" s="15"/>
    </row>
    <row r="120" spans="1:9" ht="30" customHeight="1">
      <c r="A120" s="162" t="s">
        <v>56</v>
      </c>
      <c r="B120" s="72" t="s">
        <v>182</v>
      </c>
      <c r="C120" s="162" t="s">
        <v>56</v>
      </c>
      <c r="D120" s="167">
        <v>1400</v>
      </c>
      <c r="E120" s="167">
        <v>765.1</v>
      </c>
      <c r="F120" s="167">
        <v>764.3</v>
      </c>
      <c r="G120" s="53">
        <f t="shared" si="2"/>
        <v>0.5459285714285714</v>
      </c>
      <c r="H120" s="53">
        <f t="shared" si="5"/>
        <v>0.9989543850477061</v>
      </c>
      <c r="I120" s="15"/>
    </row>
    <row r="121" spans="1:9" ht="44.25" customHeight="1">
      <c r="A121" s="162" t="s">
        <v>57</v>
      </c>
      <c r="B121" s="72" t="s">
        <v>278</v>
      </c>
      <c r="C121" s="162" t="s">
        <v>57</v>
      </c>
      <c r="D121" s="167">
        <v>14619.2</v>
      </c>
      <c r="E121" s="167">
        <v>7922.8</v>
      </c>
      <c r="F121" s="167">
        <v>7810.3</v>
      </c>
      <c r="G121" s="53">
        <f t="shared" si="2"/>
        <v>0.5342494801357119</v>
      </c>
      <c r="H121" s="53">
        <f t="shared" si="5"/>
        <v>0.985800474579694</v>
      </c>
      <c r="I121" s="15"/>
    </row>
    <row r="122" spans="1:9" ht="36" customHeight="1">
      <c r="A122" s="162" t="s">
        <v>57</v>
      </c>
      <c r="B122" s="72" t="s">
        <v>436</v>
      </c>
      <c r="C122" s="162" t="s">
        <v>437</v>
      </c>
      <c r="D122" s="167">
        <v>3.5</v>
      </c>
      <c r="E122" s="167">
        <v>3.5</v>
      </c>
      <c r="F122" s="167">
        <v>0</v>
      </c>
      <c r="G122" s="53">
        <f t="shared" si="2"/>
        <v>0</v>
      </c>
      <c r="H122" s="53">
        <f t="shared" si="5"/>
        <v>0</v>
      </c>
      <c r="I122" s="15"/>
    </row>
    <row r="123" spans="1:9" ht="51" customHeight="1">
      <c r="A123" s="162" t="s">
        <v>57</v>
      </c>
      <c r="B123" s="72" t="s">
        <v>438</v>
      </c>
      <c r="C123" s="162" t="s">
        <v>439</v>
      </c>
      <c r="D123" s="167">
        <v>452.2</v>
      </c>
      <c r="E123" s="167">
        <v>452.2</v>
      </c>
      <c r="F123" s="167">
        <v>0</v>
      </c>
      <c r="G123" s="53">
        <f t="shared" si="2"/>
        <v>0</v>
      </c>
      <c r="H123" s="53">
        <f t="shared" si="5"/>
        <v>0</v>
      </c>
      <c r="I123" s="15"/>
    </row>
    <row r="124" spans="1:9" ht="51" customHeight="1">
      <c r="A124" s="162" t="s">
        <v>57</v>
      </c>
      <c r="B124" s="72" t="s">
        <v>441</v>
      </c>
      <c r="C124" s="162" t="s">
        <v>440</v>
      </c>
      <c r="D124" s="167">
        <v>279.5</v>
      </c>
      <c r="E124" s="167">
        <v>279.5</v>
      </c>
      <c r="F124" s="167">
        <v>0</v>
      </c>
      <c r="G124" s="53">
        <f t="shared" si="2"/>
        <v>0</v>
      </c>
      <c r="H124" s="53">
        <f t="shared" si="5"/>
        <v>0</v>
      </c>
      <c r="I124" s="15"/>
    </row>
    <row r="125" spans="1:9" s="26" customFormat="1" ht="22.5" customHeight="1" hidden="1">
      <c r="A125" s="164" t="s">
        <v>57</v>
      </c>
      <c r="B125" s="160" t="s">
        <v>209</v>
      </c>
      <c r="C125" s="164" t="s">
        <v>210</v>
      </c>
      <c r="D125" s="47">
        <v>0</v>
      </c>
      <c r="E125" s="47">
        <v>0</v>
      </c>
      <c r="F125" s="47">
        <v>0</v>
      </c>
      <c r="G125" s="53" t="e">
        <f t="shared" si="2"/>
        <v>#DIV/0!</v>
      </c>
      <c r="H125" s="53" t="e">
        <f t="shared" si="5"/>
        <v>#DIV/0!</v>
      </c>
      <c r="I125" s="15"/>
    </row>
    <row r="126" spans="1:9" s="26" customFormat="1" ht="35.25" customHeight="1" hidden="1">
      <c r="A126" s="164" t="s">
        <v>57</v>
      </c>
      <c r="B126" s="160" t="s">
        <v>161</v>
      </c>
      <c r="C126" s="164" t="s">
        <v>162</v>
      </c>
      <c r="D126" s="47">
        <v>0</v>
      </c>
      <c r="E126" s="47">
        <v>0</v>
      </c>
      <c r="F126" s="47">
        <v>0</v>
      </c>
      <c r="G126" s="53" t="e">
        <f aca="true" t="shared" si="6" ref="G126:G143">F126/D126</f>
        <v>#DIV/0!</v>
      </c>
      <c r="H126" s="53" t="e">
        <f t="shared" si="5"/>
        <v>#DIV/0!</v>
      </c>
      <c r="I126" s="15"/>
    </row>
    <row r="127" spans="1:9" s="26" customFormat="1" ht="30.75" customHeight="1" hidden="1">
      <c r="A127" s="164" t="s">
        <v>57</v>
      </c>
      <c r="B127" s="160" t="s">
        <v>211</v>
      </c>
      <c r="C127" s="164" t="s">
        <v>212</v>
      </c>
      <c r="D127" s="47">
        <v>0</v>
      </c>
      <c r="E127" s="47">
        <v>0</v>
      </c>
      <c r="F127" s="47">
        <v>0</v>
      </c>
      <c r="G127" s="53" t="e">
        <f t="shared" si="6"/>
        <v>#DIV/0!</v>
      </c>
      <c r="H127" s="53" t="e">
        <f t="shared" si="5"/>
        <v>#DIV/0!</v>
      </c>
      <c r="I127" s="15"/>
    </row>
    <row r="128" spans="1:9" s="26" customFormat="1" ht="44.25" customHeight="1" hidden="1">
      <c r="A128" s="164" t="s">
        <v>57</v>
      </c>
      <c r="B128" s="160" t="s">
        <v>214</v>
      </c>
      <c r="C128" s="164" t="s">
        <v>213</v>
      </c>
      <c r="D128" s="47">
        <v>0</v>
      </c>
      <c r="E128" s="47">
        <v>0</v>
      </c>
      <c r="F128" s="47">
        <v>0</v>
      </c>
      <c r="G128" s="53" t="e">
        <f t="shared" si="6"/>
        <v>#DIV/0!</v>
      </c>
      <c r="H128" s="53" t="e">
        <f t="shared" si="5"/>
        <v>#DIV/0!</v>
      </c>
      <c r="I128" s="15"/>
    </row>
    <row r="129" spans="1:9" ht="36" customHeight="1">
      <c r="A129" s="164" t="s">
        <v>58</v>
      </c>
      <c r="B129" s="160" t="s">
        <v>250</v>
      </c>
      <c r="C129" s="164" t="s">
        <v>249</v>
      </c>
      <c r="D129" s="167">
        <v>3927.4</v>
      </c>
      <c r="E129" s="167">
        <v>3588.7</v>
      </c>
      <c r="F129" s="167">
        <v>2886.2</v>
      </c>
      <c r="G129" s="53">
        <f t="shared" si="6"/>
        <v>0.7348882212150532</v>
      </c>
      <c r="H129" s="53">
        <f t="shared" si="5"/>
        <v>0.8042466631370692</v>
      </c>
      <c r="I129" s="15"/>
    </row>
    <row r="130" spans="1:9" ht="26.25" customHeight="1">
      <c r="A130" s="48" t="s">
        <v>59</v>
      </c>
      <c r="B130" s="161" t="s">
        <v>119</v>
      </c>
      <c r="C130" s="48"/>
      <c r="D130" s="45">
        <f>D131+D132</f>
        <v>5241.4</v>
      </c>
      <c r="E130" s="45">
        <f>E131+E132</f>
        <v>2533.5</v>
      </c>
      <c r="F130" s="45">
        <f>F131+F132</f>
        <v>2119.5</v>
      </c>
      <c r="G130" s="53">
        <f t="shared" si="6"/>
        <v>0.4043766932498951</v>
      </c>
      <c r="H130" s="53">
        <f t="shared" si="5"/>
        <v>0.8365896980461812</v>
      </c>
      <c r="I130" s="15"/>
    </row>
    <row r="131" spans="1:9" ht="23.25" customHeight="1">
      <c r="A131" s="164" t="s">
        <v>60</v>
      </c>
      <c r="B131" s="160" t="s">
        <v>120</v>
      </c>
      <c r="C131" s="164" t="s">
        <v>60</v>
      </c>
      <c r="D131" s="167">
        <v>4545.4</v>
      </c>
      <c r="E131" s="167">
        <v>2166.5</v>
      </c>
      <c r="F131" s="167">
        <v>1826.2</v>
      </c>
      <c r="G131" s="53">
        <f t="shared" si="6"/>
        <v>0.4017688212258548</v>
      </c>
      <c r="H131" s="53">
        <f t="shared" si="5"/>
        <v>0.8429263789522271</v>
      </c>
      <c r="I131" s="15"/>
    </row>
    <row r="132" spans="1:9" ht="26.25" customHeight="1">
      <c r="A132" s="164" t="s">
        <v>121</v>
      </c>
      <c r="B132" s="160" t="s">
        <v>122</v>
      </c>
      <c r="C132" s="164" t="s">
        <v>121</v>
      </c>
      <c r="D132" s="167">
        <v>696</v>
      </c>
      <c r="E132" s="167">
        <v>367</v>
      </c>
      <c r="F132" s="167">
        <v>293.3</v>
      </c>
      <c r="G132" s="53">
        <f t="shared" si="6"/>
        <v>0.42140804597701154</v>
      </c>
      <c r="H132" s="53">
        <f t="shared" si="5"/>
        <v>0.7991825613079019</v>
      </c>
      <c r="I132" s="15"/>
    </row>
    <row r="133" spans="1:9" ht="26.25" customHeight="1" hidden="1">
      <c r="A133" s="164"/>
      <c r="B133" s="55" t="s">
        <v>36</v>
      </c>
      <c r="C133" s="164"/>
      <c r="D133" s="47">
        <v>0</v>
      </c>
      <c r="E133" s="47">
        <v>0</v>
      </c>
      <c r="F133" s="47">
        <v>0</v>
      </c>
      <c r="G133" s="53" t="e">
        <f t="shared" si="6"/>
        <v>#DIV/0!</v>
      </c>
      <c r="H133" s="53" t="e">
        <f t="shared" si="5"/>
        <v>#DIV/0!</v>
      </c>
      <c r="I133" s="15"/>
    </row>
    <row r="134" spans="1:9" ht="27" customHeight="1">
      <c r="A134" s="48" t="s">
        <v>123</v>
      </c>
      <c r="B134" s="161" t="s">
        <v>124</v>
      </c>
      <c r="C134" s="48"/>
      <c r="D134" s="172">
        <f>D135</f>
        <v>639.3</v>
      </c>
      <c r="E134" s="172">
        <f>E135</f>
        <v>303.8</v>
      </c>
      <c r="F134" s="172">
        <f>F135</f>
        <v>192.4</v>
      </c>
      <c r="G134" s="53">
        <f t="shared" si="6"/>
        <v>0.30095416862193025</v>
      </c>
      <c r="H134" s="53">
        <f t="shared" si="5"/>
        <v>0.6333113890717578</v>
      </c>
      <c r="I134" s="15"/>
    </row>
    <row r="135" spans="1:9" ht="17.25" customHeight="1">
      <c r="A135" s="164" t="s">
        <v>125</v>
      </c>
      <c r="B135" s="160" t="s">
        <v>126</v>
      </c>
      <c r="C135" s="164" t="s">
        <v>125</v>
      </c>
      <c r="D135" s="167">
        <v>639.3</v>
      </c>
      <c r="E135" s="167">
        <v>303.8</v>
      </c>
      <c r="F135" s="167">
        <v>192.4</v>
      </c>
      <c r="G135" s="53">
        <f t="shared" si="6"/>
        <v>0.30095416862193025</v>
      </c>
      <c r="H135" s="53">
        <f t="shared" si="5"/>
        <v>0.6333113890717578</v>
      </c>
      <c r="I135" s="15"/>
    </row>
    <row r="136" spans="1:9" ht="39.75" customHeight="1">
      <c r="A136" s="48" t="s">
        <v>127</v>
      </c>
      <c r="B136" s="161" t="s">
        <v>128</v>
      </c>
      <c r="C136" s="48"/>
      <c r="D136" s="172">
        <f>D137</f>
        <v>600</v>
      </c>
      <c r="E136" s="172">
        <f>E137</f>
        <v>245</v>
      </c>
      <c r="F136" s="172">
        <f>F137</f>
        <v>183.5</v>
      </c>
      <c r="G136" s="53">
        <f t="shared" si="6"/>
        <v>0.30583333333333335</v>
      </c>
      <c r="H136" s="53">
        <f t="shared" si="5"/>
        <v>0.7489795918367347</v>
      </c>
      <c r="I136" s="15"/>
    </row>
    <row r="137" spans="1:9" ht="30.75" customHeight="1">
      <c r="A137" s="164" t="s">
        <v>129</v>
      </c>
      <c r="B137" s="160" t="s">
        <v>163</v>
      </c>
      <c r="C137" s="164" t="s">
        <v>129</v>
      </c>
      <c r="D137" s="167">
        <v>600</v>
      </c>
      <c r="E137" s="167">
        <v>245</v>
      </c>
      <c r="F137" s="167">
        <v>183.5</v>
      </c>
      <c r="G137" s="53">
        <f t="shared" si="6"/>
        <v>0.30583333333333335</v>
      </c>
      <c r="H137" s="53">
        <f t="shared" si="5"/>
        <v>0.7489795918367347</v>
      </c>
      <c r="I137" s="15"/>
    </row>
    <row r="138" spans="1:9" ht="26.25" customHeight="1">
      <c r="A138" s="48" t="s">
        <v>130</v>
      </c>
      <c r="B138" s="161" t="s">
        <v>133</v>
      </c>
      <c r="C138" s="48"/>
      <c r="D138" s="172">
        <f>D139+D141+D140</f>
        <v>2475.8</v>
      </c>
      <c r="E138" s="172">
        <f>E139+E141+E140</f>
        <v>1237.9</v>
      </c>
      <c r="F138" s="172">
        <f>F139+F141+F140</f>
        <v>1030</v>
      </c>
      <c r="G138" s="53">
        <f t="shared" si="6"/>
        <v>0.41602714274174</v>
      </c>
      <c r="H138" s="53">
        <f t="shared" si="5"/>
        <v>0.83205428548348</v>
      </c>
      <c r="I138" s="15"/>
    </row>
    <row r="139" spans="1:9" ht="66" customHeight="1">
      <c r="A139" s="164" t="s">
        <v>131</v>
      </c>
      <c r="B139" s="160" t="s">
        <v>251</v>
      </c>
      <c r="C139" s="164" t="s">
        <v>252</v>
      </c>
      <c r="D139" s="167">
        <v>2475.8</v>
      </c>
      <c r="E139" s="167">
        <v>1237.9</v>
      </c>
      <c r="F139" s="167">
        <v>1030</v>
      </c>
      <c r="G139" s="53">
        <f t="shared" si="6"/>
        <v>0.41602714274174</v>
      </c>
      <c r="H139" s="53">
        <f t="shared" si="5"/>
        <v>0.83205428548348</v>
      </c>
      <c r="I139" s="15"/>
    </row>
    <row r="140" spans="1:9" ht="36" customHeight="1" hidden="1">
      <c r="A140" s="164" t="s">
        <v>131</v>
      </c>
      <c r="B140" s="160" t="s">
        <v>253</v>
      </c>
      <c r="C140" s="164" t="s">
        <v>254</v>
      </c>
      <c r="D140" s="47">
        <v>0</v>
      </c>
      <c r="E140" s="47">
        <v>0</v>
      </c>
      <c r="F140" s="47">
        <v>0</v>
      </c>
      <c r="G140" s="53" t="e">
        <f t="shared" si="6"/>
        <v>#DIV/0!</v>
      </c>
      <c r="H140" s="53" t="e">
        <f t="shared" si="5"/>
        <v>#DIV/0!</v>
      </c>
      <c r="I140" s="15"/>
    </row>
    <row r="141" spans="1:9" ht="30.75" customHeight="1" hidden="1">
      <c r="A141" s="164" t="s">
        <v>132</v>
      </c>
      <c r="B141" s="160" t="s">
        <v>183</v>
      </c>
      <c r="C141" s="164" t="s">
        <v>255</v>
      </c>
      <c r="D141" s="47">
        <v>0</v>
      </c>
      <c r="E141" s="47">
        <v>0</v>
      </c>
      <c r="F141" s="47">
        <v>0</v>
      </c>
      <c r="G141" s="53" t="e">
        <f t="shared" si="6"/>
        <v>#DIV/0!</v>
      </c>
      <c r="H141" s="53" t="e">
        <f t="shared" si="5"/>
        <v>#DIV/0!</v>
      </c>
      <c r="I141" s="15"/>
    </row>
    <row r="142" spans="1:9" ht="26.25" customHeight="1">
      <c r="A142" s="71"/>
      <c r="B142" s="163" t="s">
        <v>62</v>
      </c>
      <c r="C142" s="71"/>
      <c r="D142" s="172">
        <f>D39+D55+D61+D87+D110+D116+D119+D130+D134+D136+D138</f>
        <v>730283.2000000002</v>
      </c>
      <c r="E142" s="172">
        <f>E39+E55+E61+E87+E110+E116+E119+E130+E134+E136+E138</f>
        <v>420366.6</v>
      </c>
      <c r="F142" s="172">
        <f>F39+F55+F61+F87+F110+F116+F119+F130+F134+F136+F138</f>
        <v>292727.00000000006</v>
      </c>
      <c r="G142" s="53">
        <f t="shared" si="6"/>
        <v>0.40084038630492935</v>
      </c>
      <c r="H142" s="53">
        <f t="shared" si="5"/>
        <v>0.696361223750888</v>
      </c>
      <c r="I142" s="15"/>
    </row>
    <row r="143" spans="1:9" ht="19.5" customHeight="1">
      <c r="A143" s="159"/>
      <c r="B143" s="160" t="s">
        <v>77</v>
      </c>
      <c r="C143" s="164"/>
      <c r="D143" s="73">
        <f>D138</f>
        <v>2475.8</v>
      </c>
      <c r="E143" s="73">
        <f>E138</f>
        <v>1237.9</v>
      </c>
      <c r="F143" s="73">
        <f>F138</f>
        <v>1030</v>
      </c>
      <c r="G143" s="53">
        <f t="shared" si="6"/>
        <v>0.41602714274174</v>
      </c>
      <c r="H143" s="53">
        <f t="shared" si="5"/>
        <v>0.83205428548348</v>
      </c>
      <c r="I143" s="15"/>
    </row>
    <row r="144" spans="4:7" ht="18">
      <c r="D144" s="76"/>
      <c r="E144" s="76"/>
      <c r="F144" s="76"/>
      <c r="G144" s="76"/>
    </row>
    <row r="145" spans="4:7" ht="18">
      <c r="D145" s="76"/>
      <c r="E145" s="76"/>
      <c r="F145" s="76"/>
      <c r="G145" s="76"/>
    </row>
    <row r="146" spans="2:7" ht="18">
      <c r="B146" s="78" t="s">
        <v>342</v>
      </c>
      <c r="C146" s="79"/>
      <c r="D146" s="76"/>
      <c r="E146" s="76"/>
      <c r="F146" s="76">
        <v>9449.6</v>
      </c>
      <c r="G146" s="76"/>
    </row>
    <row r="147" spans="2:7" ht="18" hidden="1">
      <c r="B147" s="79" t="s">
        <v>353</v>
      </c>
      <c r="C147" s="79"/>
      <c r="D147" s="76"/>
      <c r="E147" s="76"/>
      <c r="F147" s="76">
        <v>0</v>
      </c>
      <c r="G147" s="76"/>
    </row>
    <row r="148" spans="2:7" ht="18" hidden="1">
      <c r="B148" s="78" t="s">
        <v>78</v>
      </c>
      <c r="C148" s="79"/>
      <c r="D148" s="76"/>
      <c r="E148" s="76"/>
      <c r="F148" s="76"/>
      <c r="G148" s="76"/>
    </row>
    <row r="149" spans="2:9" ht="18.75" hidden="1">
      <c r="B149" s="78" t="s">
        <v>79</v>
      </c>
      <c r="C149" s="79"/>
      <c r="D149" s="76"/>
      <c r="E149" s="76"/>
      <c r="F149" s="76"/>
      <c r="G149" s="76"/>
      <c r="H149" s="80"/>
      <c r="I149" s="6"/>
    </row>
    <row r="150" spans="2:7" ht="18" hidden="1">
      <c r="B150" s="78"/>
      <c r="C150" s="79"/>
      <c r="D150" s="76"/>
      <c r="E150" s="76"/>
      <c r="F150" s="76"/>
      <c r="G150" s="76"/>
    </row>
    <row r="151" spans="2:7" ht="18" hidden="1">
      <c r="B151" s="78" t="s">
        <v>80</v>
      </c>
      <c r="C151" s="79"/>
      <c r="D151" s="76"/>
      <c r="E151" s="76"/>
      <c r="F151" s="76"/>
      <c r="G151" s="76"/>
    </row>
    <row r="152" spans="2:9" ht="18.75" hidden="1">
      <c r="B152" s="78" t="s">
        <v>81</v>
      </c>
      <c r="C152" s="79"/>
      <c r="D152" s="76"/>
      <c r="E152" s="76"/>
      <c r="F152" s="76">
        <v>0</v>
      </c>
      <c r="G152" s="76"/>
      <c r="H152" s="80"/>
      <c r="I152" s="6"/>
    </row>
    <row r="153" spans="2:7" ht="18" hidden="1">
      <c r="B153" s="78"/>
      <c r="C153" s="79"/>
      <c r="D153" s="76"/>
      <c r="E153" s="76"/>
      <c r="F153" s="76"/>
      <c r="G153" s="76"/>
    </row>
    <row r="154" spans="2:7" ht="18" hidden="1">
      <c r="B154" s="78" t="s">
        <v>82</v>
      </c>
      <c r="C154" s="79"/>
      <c r="D154" s="76"/>
      <c r="E154" s="76"/>
      <c r="F154" s="76"/>
      <c r="G154" s="76"/>
    </row>
    <row r="155" spans="2:9" ht="18.75" hidden="1">
      <c r="B155" s="78" t="s">
        <v>83</v>
      </c>
      <c r="C155" s="79"/>
      <c r="D155" s="76"/>
      <c r="E155" s="76"/>
      <c r="F155" s="76"/>
      <c r="G155" s="76"/>
      <c r="H155" s="81"/>
      <c r="I155" s="3"/>
    </row>
    <row r="156" spans="2:7" ht="18" hidden="1">
      <c r="B156" s="78"/>
      <c r="C156" s="79"/>
      <c r="D156" s="76"/>
      <c r="E156" s="76"/>
      <c r="F156" s="76"/>
      <c r="G156" s="76"/>
    </row>
    <row r="157" spans="2:7" ht="18">
      <c r="B157" s="79" t="s">
        <v>354</v>
      </c>
      <c r="C157" s="79"/>
      <c r="D157" s="76"/>
      <c r="E157" s="76"/>
      <c r="F157" s="76">
        <v>1500</v>
      </c>
      <c r="G157" s="76"/>
    </row>
    <row r="158" spans="2:9" ht="18.75">
      <c r="B158" s="78"/>
      <c r="C158" s="79"/>
      <c r="D158" s="76"/>
      <c r="E158" s="76"/>
      <c r="F158" s="76"/>
      <c r="G158" s="76"/>
      <c r="H158" s="82"/>
      <c r="I158" s="3"/>
    </row>
    <row r="159" spans="2:7" ht="18">
      <c r="B159" s="79"/>
      <c r="C159" s="79"/>
      <c r="D159" s="76"/>
      <c r="E159" s="76"/>
      <c r="F159" s="76"/>
      <c r="G159" s="76"/>
    </row>
    <row r="160" spans="2:7" ht="18">
      <c r="B160" s="78"/>
      <c r="C160" s="79"/>
      <c r="D160" s="76"/>
      <c r="E160" s="76"/>
      <c r="F160" s="76"/>
      <c r="G160" s="76"/>
    </row>
    <row r="161" spans="2:9" ht="18.75">
      <c r="B161" s="78" t="s">
        <v>86</v>
      </c>
      <c r="C161" s="79"/>
      <c r="D161" s="76"/>
      <c r="E161" s="76"/>
      <c r="F161" s="76">
        <f>F146+F34+F149+F152-F142-F155-F157+F147</f>
        <v>-3256.700000000128</v>
      </c>
      <c r="G161" s="76"/>
      <c r="H161" s="83"/>
      <c r="I161" s="9"/>
    </row>
    <row r="162" spans="4:7" ht="18">
      <c r="D162" s="76"/>
      <c r="E162" s="76"/>
      <c r="F162" s="76"/>
      <c r="G162" s="76"/>
    </row>
    <row r="163" spans="4:7" ht="18">
      <c r="D163" s="76"/>
      <c r="E163" s="76"/>
      <c r="F163" s="76"/>
      <c r="G163" s="76"/>
    </row>
    <row r="164" spans="2:7" ht="18">
      <c r="B164" s="78" t="s">
        <v>87</v>
      </c>
      <c r="C164" s="79"/>
      <c r="D164" s="76"/>
      <c r="E164" s="76"/>
      <c r="F164" s="76"/>
      <c r="G164" s="76"/>
    </row>
    <row r="165" spans="2:7" ht="18">
      <c r="B165" s="78" t="s">
        <v>88</v>
      </c>
      <c r="C165" s="79"/>
      <c r="D165" s="76"/>
      <c r="E165" s="76"/>
      <c r="F165" s="76"/>
      <c r="G165" s="76"/>
    </row>
    <row r="166" spans="2:7" ht="18">
      <c r="B166" s="78" t="s">
        <v>89</v>
      </c>
      <c r="C166" s="79"/>
      <c r="D166" s="76"/>
      <c r="E166" s="76"/>
      <c r="F166" s="76"/>
      <c r="G166" s="76"/>
    </row>
  </sheetData>
  <sheetProtection/>
  <mergeCells count="21">
    <mergeCell ref="D2:D3"/>
    <mergeCell ref="D37:D38"/>
    <mergeCell ref="A36:H36"/>
    <mergeCell ref="A37:A38"/>
    <mergeCell ref="H37:H38"/>
    <mergeCell ref="E37:E38"/>
    <mergeCell ref="L41:N42"/>
    <mergeCell ref="F37:F38"/>
    <mergeCell ref="J41:K41"/>
    <mergeCell ref="H2:H3"/>
    <mergeCell ref="J42:K42"/>
    <mergeCell ref="B37:B38"/>
    <mergeCell ref="A1:H1"/>
    <mergeCell ref="F2:F3"/>
    <mergeCell ref="G37:G38"/>
    <mergeCell ref="G2:G3"/>
    <mergeCell ref="C37:C38"/>
    <mergeCell ref="B2:B3"/>
    <mergeCell ref="C2:C3"/>
    <mergeCell ref="E2:E3"/>
    <mergeCell ref="A2:A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39"/>
  <sheetViews>
    <sheetView zoomScale="85" zoomScaleNormal="85" zoomScalePageLayoutView="0" workbookViewId="0" topLeftCell="A3">
      <selection activeCell="F24" sqref="F24"/>
    </sheetView>
  </sheetViews>
  <sheetFormatPr defaultColWidth="9.140625" defaultRowHeight="12.75"/>
  <cols>
    <col min="1" max="1" width="6.7109375" style="74" customWidth="1"/>
    <col min="2" max="2" width="45.8515625" style="74" customWidth="1"/>
    <col min="3" max="3" width="15.421875" style="75" customWidth="1"/>
    <col min="4" max="4" width="14.421875" style="77" customWidth="1"/>
    <col min="5" max="5" width="14.8515625" style="77" customWidth="1"/>
    <col min="6" max="6" width="13.57421875" style="77" customWidth="1"/>
    <col min="7" max="7" width="11.57421875" style="77" customWidth="1"/>
    <col min="8" max="8" width="11.8515625" style="77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80" t="s">
        <v>476</v>
      </c>
      <c r="B1" s="180"/>
      <c r="C1" s="180"/>
      <c r="D1" s="180"/>
      <c r="E1" s="180"/>
      <c r="F1" s="180"/>
      <c r="G1" s="180"/>
      <c r="H1" s="180"/>
      <c r="I1" s="31"/>
    </row>
    <row r="2" spans="1:8" ht="12.75" customHeight="1">
      <c r="A2" s="159"/>
      <c r="B2" s="186" t="s">
        <v>2</v>
      </c>
      <c r="C2" s="48"/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</row>
    <row r="3" spans="1:8" ht="27.75" customHeight="1">
      <c r="A3" s="159"/>
      <c r="B3" s="186"/>
      <c r="C3" s="48"/>
      <c r="D3" s="181"/>
      <c r="E3" s="183"/>
      <c r="F3" s="181"/>
      <c r="G3" s="183"/>
      <c r="H3" s="183"/>
    </row>
    <row r="4" spans="1:8" ht="18.75">
      <c r="A4" s="159"/>
      <c r="B4" s="160" t="s">
        <v>76</v>
      </c>
      <c r="C4" s="164"/>
      <c r="D4" s="45">
        <f>D5+D6+D7+D8+D9+D10+D11+D12+D13+D16+D17+D18+D19+D20+D21+D14</f>
        <v>74342.4</v>
      </c>
      <c r="E4" s="45">
        <f>E5+E6+E7+E8+E9+E10+E11+E12+E13+E16+E17+E18+E19+E20+E21+E14</f>
        <v>28590</v>
      </c>
      <c r="F4" s="45">
        <f>F5+F6+F7+F8+F9+F10+F11+F12+F13+F16+F17+F18+F19+F20+F21+F14+F15</f>
        <v>22570.499999999993</v>
      </c>
      <c r="G4" s="46">
        <f aca="true" t="shared" si="0" ref="G4:G28">F4/D4</f>
        <v>0.303601982179752</v>
      </c>
      <c r="H4" s="46">
        <f>F4/E4</f>
        <v>0.7894543546694646</v>
      </c>
    </row>
    <row r="5" spans="1:8" ht="18.75">
      <c r="A5" s="159"/>
      <c r="B5" s="160" t="s">
        <v>5</v>
      </c>
      <c r="C5" s="164"/>
      <c r="D5" s="47">
        <v>41560</v>
      </c>
      <c r="E5" s="47">
        <v>18500</v>
      </c>
      <c r="F5" s="47">
        <v>13328.4</v>
      </c>
      <c r="G5" s="46">
        <f t="shared" si="0"/>
        <v>0.3207025986525505</v>
      </c>
      <c r="H5" s="46">
        <f aca="true" t="shared" si="1" ref="H5:H29">F5/E5</f>
        <v>0.720454054054054</v>
      </c>
    </row>
    <row r="6" spans="1:8" ht="18.75">
      <c r="A6" s="159"/>
      <c r="B6" s="160" t="s">
        <v>204</v>
      </c>
      <c r="C6" s="164"/>
      <c r="D6" s="47">
        <v>4662.4</v>
      </c>
      <c r="E6" s="47">
        <v>2400</v>
      </c>
      <c r="F6" s="47">
        <v>1647.1</v>
      </c>
      <c r="G6" s="46">
        <f t="shared" si="0"/>
        <v>0.35327299245024024</v>
      </c>
      <c r="H6" s="46">
        <f t="shared" si="1"/>
        <v>0.6862916666666666</v>
      </c>
    </row>
    <row r="7" spans="1:8" ht="18.75">
      <c r="A7" s="159"/>
      <c r="B7" s="160" t="s">
        <v>7</v>
      </c>
      <c r="C7" s="164"/>
      <c r="D7" s="47">
        <v>703</v>
      </c>
      <c r="E7" s="47">
        <v>560</v>
      </c>
      <c r="F7" s="47">
        <v>672.7</v>
      </c>
      <c r="G7" s="46">
        <f t="shared" si="0"/>
        <v>0.9568990042674254</v>
      </c>
      <c r="H7" s="46">
        <f t="shared" si="1"/>
        <v>1.2012500000000002</v>
      </c>
    </row>
    <row r="8" spans="1:8" ht="18.75">
      <c r="A8" s="159"/>
      <c r="B8" s="160" t="s">
        <v>8</v>
      </c>
      <c r="C8" s="164"/>
      <c r="D8" s="47">
        <v>11367</v>
      </c>
      <c r="E8" s="47">
        <v>850</v>
      </c>
      <c r="F8" s="47">
        <v>1024.5</v>
      </c>
      <c r="G8" s="46">
        <f t="shared" si="0"/>
        <v>0.09012932172077065</v>
      </c>
      <c r="H8" s="46">
        <f t="shared" si="1"/>
        <v>1.2052941176470588</v>
      </c>
    </row>
    <row r="9" spans="1:8" ht="18.75">
      <c r="A9" s="159"/>
      <c r="B9" s="160" t="s">
        <v>9</v>
      </c>
      <c r="C9" s="164"/>
      <c r="D9" s="47">
        <v>11850</v>
      </c>
      <c r="E9" s="47">
        <v>4330</v>
      </c>
      <c r="F9" s="47">
        <v>4289.4</v>
      </c>
      <c r="G9" s="46">
        <f t="shared" si="0"/>
        <v>0.3619746835443038</v>
      </c>
      <c r="H9" s="46">
        <f t="shared" si="1"/>
        <v>0.9906235565819861</v>
      </c>
    </row>
    <row r="10" spans="1:8" ht="18.75" hidden="1">
      <c r="A10" s="159"/>
      <c r="B10" s="160" t="s">
        <v>99</v>
      </c>
      <c r="C10" s="164"/>
      <c r="D10" s="47">
        <v>0</v>
      </c>
      <c r="E10" s="47">
        <v>0</v>
      </c>
      <c r="F10" s="47">
        <v>0</v>
      </c>
      <c r="G10" s="46" t="e">
        <f t="shared" si="0"/>
        <v>#DIV/0!</v>
      </c>
      <c r="H10" s="46" t="e">
        <f t="shared" si="1"/>
        <v>#DIV/0!</v>
      </c>
    </row>
    <row r="11" spans="1:8" ht="18.75" hidden="1">
      <c r="A11" s="159"/>
      <c r="B11" s="160" t="s">
        <v>90</v>
      </c>
      <c r="C11" s="164"/>
      <c r="D11" s="47">
        <v>0</v>
      </c>
      <c r="E11" s="47">
        <v>0</v>
      </c>
      <c r="F11" s="47">
        <v>0</v>
      </c>
      <c r="G11" s="46" t="e">
        <f t="shared" si="0"/>
        <v>#DIV/0!</v>
      </c>
      <c r="H11" s="46" t="e">
        <f t="shared" si="1"/>
        <v>#DIV/0!</v>
      </c>
    </row>
    <row r="12" spans="1:8" ht="18.75">
      <c r="A12" s="159"/>
      <c r="B12" s="160" t="s">
        <v>11</v>
      </c>
      <c r="C12" s="164"/>
      <c r="D12" s="47">
        <v>1900</v>
      </c>
      <c r="E12" s="47">
        <v>800</v>
      </c>
      <c r="F12" s="47">
        <v>644.6</v>
      </c>
      <c r="G12" s="46">
        <f t="shared" si="0"/>
        <v>0.3392631578947369</v>
      </c>
      <c r="H12" s="46">
        <f t="shared" si="1"/>
        <v>0.8057500000000001</v>
      </c>
    </row>
    <row r="13" spans="1:8" ht="18.75">
      <c r="A13" s="159"/>
      <c r="B13" s="160" t="s">
        <v>12</v>
      </c>
      <c r="C13" s="164"/>
      <c r="D13" s="47">
        <v>1600</v>
      </c>
      <c r="E13" s="47">
        <v>800</v>
      </c>
      <c r="F13" s="47">
        <v>658.6</v>
      </c>
      <c r="G13" s="46">
        <f t="shared" si="0"/>
        <v>0.411625</v>
      </c>
      <c r="H13" s="46">
        <f t="shared" si="1"/>
        <v>0.82325</v>
      </c>
    </row>
    <row r="14" spans="1:8" ht="18.75" hidden="1">
      <c r="A14" s="159"/>
      <c r="B14" s="160" t="s">
        <v>13</v>
      </c>
      <c r="C14" s="164"/>
      <c r="D14" s="47"/>
      <c r="E14" s="47"/>
      <c r="F14" s="47"/>
      <c r="G14" s="46" t="e">
        <f t="shared" si="0"/>
        <v>#DIV/0!</v>
      </c>
      <c r="H14" s="46" t="e">
        <f t="shared" si="1"/>
        <v>#DIV/0!</v>
      </c>
    </row>
    <row r="15" spans="1:8" ht="30.75" customHeight="1">
      <c r="A15" s="159"/>
      <c r="B15" s="160" t="s">
        <v>474</v>
      </c>
      <c r="C15" s="164"/>
      <c r="D15" s="47">
        <v>0</v>
      </c>
      <c r="E15" s="47">
        <v>0</v>
      </c>
      <c r="F15" s="47">
        <v>92.3</v>
      </c>
      <c r="G15" s="46">
        <v>0</v>
      </c>
      <c r="H15" s="46">
        <v>0</v>
      </c>
    </row>
    <row r="16" spans="1:8" ht="18.75">
      <c r="A16" s="159"/>
      <c r="B16" s="160" t="s">
        <v>91</v>
      </c>
      <c r="C16" s="164"/>
      <c r="D16" s="47">
        <v>300</v>
      </c>
      <c r="E16" s="47">
        <v>150</v>
      </c>
      <c r="F16" s="47">
        <v>86.6</v>
      </c>
      <c r="G16" s="46">
        <f t="shared" si="0"/>
        <v>0.2886666666666666</v>
      </c>
      <c r="H16" s="46">
        <f t="shared" si="1"/>
        <v>0.5773333333333333</v>
      </c>
    </row>
    <row r="17" spans="1:8" ht="18.75" hidden="1">
      <c r="A17" s="159"/>
      <c r="B17" s="160" t="s">
        <v>15</v>
      </c>
      <c r="C17" s="164"/>
      <c r="D17" s="47">
        <v>0</v>
      </c>
      <c r="E17" s="47">
        <v>0</v>
      </c>
      <c r="F17" s="47">
        <v>0</v>
      </c>
      <c r="G17" s="46" t="e">
        <f t="shared" si="0"/>
        <v>#DIV/0!</v>
      </c>
      <c r="H17" s="46" t="e">
        <f t="shared" si="1"/>
        <v>#DIV/0!</v>
      </c>
    </row>
    <row r="18" spans="1:8" ht="18.75" hidden="1">
      <c r="A18" s="159"/>
      <c r="B18" s="160" t="s">
        <v>112</v>
      </c>
      <c r="C18" s="164"/>
      <c r="D18" s="47">
        <v>0</v>
      </c>
      <c r="E18" s="47">
        <v>0</v>
      </c>
      <c r="F18" s="47">
        <v>0</v>
      </c>
      <c r="G18" s="46" t="e">
        <f t="shared" si="0"/>
        <v>#DIV/0!</v>
      </c>
      <c r="H18" s="46" t="e">
        <f t="shared" si="1"/>
        <v>#DIV/0!</v>
      </c>
    </row>
    <row r="19" spans="1:8" ht="18.75">
      <c r="A19" s="159"/>
      <c r="B19" s="160" t="s">
        <v>222</v>
      </c>
      <c r="C19" s="164"/>
      <c r="D19" s="47">
        <v>400</v>
      </c>
      <c r="E19" s="47">
        <v>200</v>
      </c>
      <c r="F19" s="47">
        <v>110.8</v>
      </c>
      <c r="G19" s="46">
        <f t="shared" si="0"/>
        <v>0.27699999999999997</v>
      </c>
      <c r="H19" s="46">
        <f t="shared" si="1"/>
        <v>0.5539999999999999</v>
      </c>
    </row>
    <row r="20" spans="1:8" ht="18.75">
      <c r="A20" s="159"/>
      <c r="B20" s="160" t="s">
        <v>108</v>
      </c>
      <c r="C20" s="164"/>
      <c r="D20" s="47">
        <v>0</v>
      </c>
      <c r="E20" s="47">
        <v>0</v>
      </c>
      <c r="F20" s="47">
        <v>15.5</v>
      </c>
      <c r="G20" s="46">
        <v>0</v>
      </c>
      <c r="H20" s="46">
        <v>0</v>
      </c>
    </row>
    <row r="21" spans="1:8" ht="18.75" hidden="1">
      <c r="A21" s="159"/>
      <c r="B21" s="160" t="s">
        <v>21</v>
      </c>
      <c r="C21" s="164"/>
      <c r="D21" s="47">
        <v>0</v>
      </c>
      <c r="E21" s="47">
        <v>0</v>
      </c>
      <c r="F21" s="47">
        <v>0</v>
      </c>
      <c r="G21" s="46" t="e">
        <f t="shared" si="0"/>
        <v>#DIV/0!</v>
      </c>
      <c r="H21" s="46" t="e">
        <f t="shared" si="1"/>
        <v>#DIV/0!</v>
      </c>
    </row>
    <row r="22" spans="1:8" ht="33.75" customHeight="1">
      <c r="A22" s="159"/>
      <c r="B22" s="161" t="s">
        <v>75</v>
      </c>
      <c r="C22" s="48"/>
      <c r="D22" s="47">
        <f>D23+D24+D26+D27+D25+D28</f>
        <v>15633.7</v>
      </c>
      <c r="E22" s="47">
        <f>E23+E24+E26+E27+E25+E28</f>
        <v>5045.1</v>
      </c>
      <c r="F22" s="47">
        <f>F23+F24+F26+F27+F25+F28</f>
        <v>739.5</v>
      </c>
      <c r="G22" s="46">
        <f t="shared" si="0"/>
        <v>0.047301662434356545</v>
      </c>
      <c r="H22" s="46">
        <f t="shared" si="1"/>
        <v>0.14657786763394184</v>
      </c>
    </row>
    <row r="23" spans="1:8" ht="18.75">
      <c r="A23" s="159"/>
      <c r="B23" s="160" t="s">
        <v>23</v>
      </c>
      <c r="C23" s="164"/>
      <c r="D23" s="167">
        <v>1775.1</v>
      </c>
      <c r="E23" s="167">
        <v>887.5</v>
      </c>
      <c r="F23" s="167">
        <v>739.5</v>
      </c>
      <c r="G23" s="46">
        <f t="shared" si="0"/>
        <v>0.41659624809869866</v>
      </c>
      <c r="H23" s="46">
        <f t="shared" si="1"/>
        <v>0.8332394366197183</v>
      </c>
    </row>
    <row r="24" spans="1:8" ht="87" customHeight="1">
      <c r="A24" s="159"/>
      <c r="B24" s="160" t="s">
        <v>450</v>
      </c>
      <c r="C24" s="164"/>
      <c r="D24" s="167">
        <v>13858.6</v>
      </c>
      <c r="E24" s="167">
        <v>4157.6</v>
      </c>
      <c r="F24" s="167">
        <v>0</v>
      </c>
      <c r="G24" s="46">
        <f t="shared" si="0"/>
        <v>0</v>
      </c>
      <c r="H24" s="46">
        <f t="shared" si="1"/>
        <v>0</v>
      </c>
    </row>
    <row r="25" spans="1:8" ht="18.75" hidden="1">
      <c r="A25" s="159"/>
      <c r="B25" s="84" t="s">
        <v>215</v>
      </c>
      <c r="C25" s="85"/>
      <c r="D25" s="47">
        <v>0</v>
      </c>
      <c r="E25" s="47">
        <v>0</v>
      </c>
      <c r="F25" s="47">
        <v>0</v>
      </c>
      <c r="G25" s="46" t="e">
        <f t="shared" si="0"/>
        <v>#DIV/0!</v>
      </c>
      <c r="H25" s="46" t="e">
        <f t="shared" si="1"/>
        <v>#DIV/0!</v>
      </c>
    </row>
    <row r="26" spans="1:8" ht="18.75" hidden="1">
      <c r="A26" s="159"/>
      <c r="B26" s="160" t="s">
        <v>61</v>
      </c>
      <c r="C26" s="164"/>
      <c r="D26" s="47">
        <v>0</v>
      </c>
      <c r="E26" s="47">
        <v>0</v>
      </c>
      <c r="F26" s="47">
        <v>0</v>
      </c>
      <c r="G26" s="46" t="e">
        <f t="shared" si="0"/>
        <v>#DIV/0!</v>
      </c>
      <c r="H26" s="46" t="e">
        <f t="shared" si="1"/>
        <v>#DIV/0!</v>
      </c>
    </row>
    <row r="27" spans="1:8" ht="29.25" customHeight="1" hidden="1">
      <c r="A27" s="159"/>
      <c r="B27" s="160" t="s">
        <v>26</v>
      </c>
      <c r="C27" s="164"/>
      <c r="D27" s="47">
        <v>0</v>
      </c>
      <c r="E27" s="47">
        <v>0</v>
      </c>
      <c r="F27" s="47">
        <v>0</v>
      </c>
      <c r="G27" s="46" t="e">
        <f t="shared" si="0"/>
        <v>#DIV/0!</v>
      </c>
      <c r="H27" s="46" t="e">
        <f t="shared" si="1"/>
        <v>#DIV/0!</v>
      </c>
    </row>
    <row r="28" spans="1:8" ht="33" customHeight="1" hidden="1" thickBot="1">
      <c r="A28" s="159"/>
      <c r="B28" s="86" t="s">
        <v>139</v>
      </c>
      <c r="C28" s="164"/>
      <c r="D28" s="87">
        <v>0</v>
      </c>
      <c r="E28" s="87">
        <v>0</v>
      </c>
      <c r="F28" s="87">
        <v>0</v>
      </c>
      <c r="G28" s="46" t="e">
        <f t="shared" si="0"/>
        <v>#DIV/0!</v>
      </c>
      <c r="H28" s="46" t="e">
        <f t="shared" si="1"/>
        <v>#DIV/0!</v>
      </c>
    </row>
    <row r="29" spans="1:8" ht="18.75">
      <c r="A29" s="159"/>
      <c r="B29" s="160" t="s">
        <v>27</v>
      </c>
      <c r="C29" s="164"/>
      <c r="D29" s="47">
        <f>D4+D22</f>
        <v>89976.09999999999</v>
      </c>
      <c r="E29" s="47">
        <f>E4+E22</f>
        <v>33635.1</v>
      </c>
      <c r="F29" s="47">
        <f>F4+F22</f>
        <v>23309.999999999993</v>
      </c>
      <c r="G29" s="46">
        <f>F29/D29</f>
        <v>0.25906879715835646</v>
      </c>
      <c r="H29" s="46">
        <f t="shared" si="1"/>
        <v>0.6930260353024071</v>
      </c>
    </row>
    <row r="30" spans="1:8" ht="18.75" hidden="1">
      <c r="A30" s="159"/>
      <c r="B30" s="160" t="s">
        <v>100</v>
      </c>
      <c r="C30" s="164"/>
      <c r="D30" s="47">
        <f>D4</f>
        <v>74342.4</v>
      </c>
      <c r="E30" s="47">
        <f>E4</f>
        <v>28590</v>
      </c>
      <c r="F30" s="47">
        <f>F4</f>
        <v>22570.499999999993</v>
      </c>
      <c r="G30" s="46">
        <f>F30/D30</f>
        <v>0.303601982179752</v>
      </c>
      <c r="H30" s="46">
        <f>F30/E30</f>
        <v>0.7894543546694646</v>
      </c>
    </row>
    <row r="31" spans="1:8" ht="12.75">
      <c r="A31" s="191"/>
      <c r="B31" s="194"/>
      <c r="C31" s="194"/>
      <c r="D31" s="194"/>
      <c r="E31" s="194"/>
      <c r="F31" s="194"/>
      <c r="G31" s="194"/>
      <c r="H31" s="195"/>
    </row>
    <row r="32" spans="1:8" ht="15" customHeight="1">
      <c r="A32" s="196" t="s">
        <v>143</v>
      </c>
      <c r="B32" s="197" t="s">
        <v>28</v>
      </c>
      <c r="C32" s="198" t="s">
        <v>145</v>
      </c>
      <c r="D32" s="181" t="s">
        <v>3</v>
      </c>
      <c r="E32" s="182" t="s">
        <v>453</v>
      </c>
      <c r="F32" s="181" t="s">
        <v>4</v>
      </c>
      <c r="G32" s="182" t="s">
        <v>321</v>
      </c>
      <c r="H32" s="182" t="s">
        <v>454</v>
      </c>
    </row>
    <row r="33" spans="1:8" ht="45" customHeight="1">
      <c r="A33" s="196"/>
      <c r="B33" s="197"/>
      <c r="C33" s="199"/>
      <c r="D33" s="181"/>
      <c r="E33" s="183"/>
      <c r="F33" s="181"/>
      <c r="G33" s="183"/>
      <c r="H33" s="183"/>
    </row>
    <row r="34" spans="1:8" ht="18.75">
      <c r="A34" s="48" t="s">
        <v>63</v>
      </c>
      <c r="B34" s="161" t="s">
        <v>29</v>
      </c>
      <c r="C34" s="48"/>
      <c r="D34" s="45">
        <f>D35+D39+D40+D37</f>
        <v>5473.8</v>
      </c>
      <c r="E34" s="45">
        <f>E35+E39+E40+E37</f>
        <v>2022.1</v>
      </c>
      <c r="F34" s="45">
        <f>F35+F39+F40+F37</f>
        <v>736.8000000000001</v>
      </c>
      <c r="G34" s="46">
        <f>F34/D34</f>
        <v>0.1346048448975118</v>
      </c>
      <c r="H34" s="46">
        <f>F34/E34</f>
        <v>0.3643736709361555</v>
      </c>
    </row>
    <row r="35" spans="1:8" ht="69" customHeight="1" hidden="1">
      <c r="A35" s="164" t="s">
        <v>65</v>
      </c>
      <c r="B35" s="160" t="s">
        <v>316</v>
      </c>
      <c r="C35" s="48"/>
      <c r="D35" s="47">
        <f>D36</f>
        <v>0</v>
      </c>
      <c r="E35" s="47">
        <f>E36</f>
        <v>0</v>
      </c>
      <c r="F35" s="47">
        <f>F36</f>
        <v>0</v>
      </c>
      <c r="G35" s="46" t="e">
        <f aca="true" t="shared" si="2" ref="G35:G99">F35/D35</f>
        <v>#DIV/0!</v>
      </c>
      <c r="H35" s="46" t="e">
        <f aca="true" t="shared" si="3" ref="H35:H99">F35/E35</f>
        <v>#DIV/0!</v>
      </c>
    </row>
    <row r="36" spans="1:8" ht="55.5" customHeight="1" hidden="1">
      <c r="A36" s="54"/>
      <c r="B36" s="55" t="s">
        <v>187</v>
      </c>
      <c r="C36" s="54" t="s">
        <v>65</v>
      </c>
      <c r="D36" s="56">
        <v>0</v>
      </c>
      <c r="E36" s="56">
        <v>0</v>
      </c>
      <c r="F36" s="56">
        <v>0</v>
      </c>
      <c r="G36" s="46" t="e">
        <f t="shared" si="2"/>
        <v>#DIV/0!</v>
      </c>
      <c r="H36" s="46" t="e">
        <f t="shared" si="3"/>
        <v>#DIV/0!</v>
      </c>
    </row>
    <row r="37" spans="1:8" ht="39.75" customHeight="1">
      <c r="A37" s="54" t="s">
        <v>173</v>
      </c>
      <c r="B37" s="55" t="s">
        <v>320</v>
      </c>
      <c r="C37" s="54" t="s">
        <v>173</v>
      </c>
      <c r="D37" s="173">
        <f>D38</f>
        <v>1036</v>
      </c>
      <c r="E37" s="173">
        <f>E38</f>
        <v>310.8</v>
      </c>
      <c r="F37" s="173">
        <f>F38</f>
        <v>0</v>
      </c>
      <c r="G37" s="46">
        <f t="shared" si="2"/>
        <v>0</v>
      </c>
      <c r="H37" s="46">
        <f t="shared" si="3"/>
        <v>0</v>
      </c>
    </row>
    <row r="38" spans="1:8" ht="40.5" customHeight="1">
      <c r="A38" s="54"/>
      <c r="B38" s="55" t="s">
        <v>382</v>
      </c>
      <c r="C38" s="54" t="s">
        <v>381</v>
      </c>
      <c r="D38" s="173">
        <v>1036</v>
      </c>
      <c r="E38" s="173">
        <v>310.8</v>
      </c>
      <c r="F38" s="173">
        <v>0</v>
      </c>
      <c r="G38" s="46">
        <f t="shared" si="2"/>
        <v>0</v>
      </c>
      <c r="H38" s="46">
        <f t="shared" si="3"/>
        <v>0</v>
      </c>
    </row>
    <row r="39" spans="1:8" ht="33.75" customHeight="1">
      <c r="A39" s="164" t="s">
        <v>68</v>
      </c>
      <c r="B39" s="160" t="s">
        <v>164</v>
      </c>
      <c r="C39" s="164" t="s">
        <v>68</v>
      </c>
      <c r="D39" s="174">
        <v>200</v>
      </c>
      <c r="E39" s="174">
        <v>0</v>
      </c>
      <c r="F39" s="174">
        <v>0</v>
      </c>
      <c r="G39" s="46">
        <f t="shared" si="2"/>
        <v>0</v>
      </c>
      <c r="H39" s="46">
        <v>0</v>
      </c>
    </row>
    <row r="40" spans="1:9" ht="37.5" customHeight="1">
      <c r="A40" s="164" t="s">
        <v>118</v>
      </c>
      <c r="B40" s="160" t="s">
        <v>106</v>
      </c>
      <c r="C40" s="164"/>
      <c r="D40" s="47">
        <f>D41+D43+D44+D46+D45+D42</f>
        <v>4237.8</v>
      </c>
      <c r="E40" s="47">
        <f>E41+E43+E44+E46+E45+E42</f>
        <v>1711.3</v>
      </c>
      <c r="F40" s="47">
        <f>F41+F43+F44+F46+F45+F42</f>
        <v>736.8000000000001</v>
      </c>
      <c r="G40" s="46">
        <f t="shared" si="2"/>
        <v>0.17386379725329182</v>
      </c>
      <c r="H40" s="46">
        <f t="shared" si="3"/>
        <v>0.43054987436451825</v>
      </c>
      <c r="I40" s="39"/>
    </row>
    <row r="41" spans="1:9" s="16" customFormat="1" ht="55.5" customHeight="1">
      <c r="A41" s="54"/>
      <c r="B41" s="55" t="s">
        <v>181</v>
      </c>
      <c r="C41" s="54" t="s">
        <v>455</v>
      </c>
      <c r="D41" s="173">
        <v>660</v>
      </c>
      <c r="E41" s="173">
        <v>458.4</v>
      </c>
      <c r="F41" s="173">
        <v>381.7</v>
      </c>
      <c r="G41" s="46">
        <f t="shared" si="2"/>
        <v>0.5783333333333334</v>
      </c>
      <c r="H41" s="46">
        <f t="shared" si="3"/>
        <v>0.8326788830715532</v>
      </c>
      <c r="I41" s="40"/>
    </row>
    <row r="42" spans="1:9" s="16" customFormat="1" ht="39.75" customHeight="1" hidden="1">
      <c r="A42" s="54"/>
      <c r="B42" s="55" t="s">
        <v>307</v>
      </c>
      <c r="C42" s="54" t="s">
        <v>306</v>
      </c>
      <c r="D42" s="56">
        <v>0</v>
      </c>
      <c r="E42" s="56">
        <v>0</v>
      </c>
      <c r="F42" s="56">
        <v>0</v>
      </c>
      <c r="G42" s="46" t="e">
        <f t="shared" si="2"/>
        <v>#DIV/0!</v>
      </c>
      <c r="H42" s="46" t="e">
        <f t="shared" si="3"/>
        <v>#DIV/0!</v>
      </c>
      <c r="I42" s="40"/>
    </row>
    <row r="43" spans="1:9" s="16" customFormat="1" ht="51.75" customHeight="1">
      <c r="A43" s="54"/>
      <c r="B43" s="55" t="s">
        <v>296</v>
      </c>
      <c r="C43" s="54" t="s">
        <v>281</v>
      </c>
      <c r="D43" s="173">
        <v>517.4</v>
      </c>
      <c r="E43" s="173">
        <v>512</v>
      </c>
      <c r="F43" s="173">
        <v>253</v>
      </c>
      <c r="G43" s="46">
        <f t="shared" si="2"/>
        <v>0.4889833784306146</v>
      </c>
      <c r="H43" s="46">
        <f t="shared" si="3"/>
        <v>0.494140625</v>
      </c>
      <c r="I43" s="40"/>
    </row>
    <row r="44" spans="1:9" s="16" customFormat="1" ht="31.5" customHeight="1">
      <c r="A44" s="54"/>
      <c r="B44" s="55" t="s">
        <v>178</v>
      </c>
      <c r="C44" s="54" t="s">
        <v>227</v>
      </c>
      <c r="D44" s="173">
        <v>30.4</v>
      </c>
      <c r="E44" s="173">
        <v>30.4</v>
      </c>
      <c r="F44" s="173">
        <v>30.4</v>
      </c>
      <c r="G44" s="46">
        <f t="shared" si="2"/>
        <v>1</v>
      </c>
      <c r="H44" s="46">
        <f t="shared" si="3"/>
        <v>1</v>
      </c>
      <c r="I44" s="40"/>
    </row>
    <row r="45" spans="1:9" s="16" customFormat="1" ht="31.5" customHeight="1">
      <c r="A45" s="54"/>
      <c r="B45" s="55" t="s">
        <v>233</v>
      </c>
      <c r="C45" s="54" t="s">
        <v>234</v>
      </c>
      <c r="D45" s="173">
        <v>2800</v>
      </c>
      <c r="E45" s="173">
        <v>630</v>
      </c>
      <c r="F45" s="173">
        <v>0</v>
      </c>
      <c r="G45" s="46">
        <f t="shared" si="2"/>
        <v>0</v>
      </c>
      <c r="H45" s="46">
        <f t="shared" si="3"/>
        <v>0</v>
      </c>
      <c r="I45" s="40"/>
    </row>
    <row r="46" spans="1:9" s="16" customFormat="1" ht="31.5">
      <c r="A46" s="54"/>
      <c r="B46" s="55" t="s">
        <v>201</v>
      </c>
      <c r="C46" s="54" t="s">
        <v>232</v>
      </c>
      <c r="D46" s="173">
        <v>230</v>
      </c>
      <c r="E46" s="173">
        <v>80.5</v>
      </c>
      <c r="F46" s="173">
        <v>71.7</v>
      </c>
      <c r="G46" s="46">
        <f t="shared" si="2"/>
        <v>0.31173913043478263</v>
      </c>
      <c r="H46" s="46">
        <f t="shared" si="3"/>
        <v>0.8906832298136647</v>
      </c>
      <c r="I46" s="40"/>
    </row>
    <row r="47" spans="1:8" ht="18.75" customHeight="1">
      <c r="A47" s="71" t="s">
        <v>69</v>
      </c>
      <c r="B47" s="163" t="s">
        <v>35</v>
      </c>
      <c r="C47" s="71"/>
      <c r="D47" s="45">
        <f>D48</f>
        <v>990</v>
      </c>
      <c r="E47" s="45">
        <f>E48</f>
        <v>598.6</v>
      </c>
      <c r="F47" s="45">
        <f>F48</f>
        <v>547.8</v>
      </c>
      <c r="G47" s="46">
        <f t="shared" si="2"/>
        <v>0.5533333333333332</v>
      </c>
      <c r="H47" s="46">
        <f t="shared" si="3"/>
        <v>0.9151353157367189</v>
      </c>
    </row>
    <row r="48" spans="1:8" ht="57.75" customHeight="1">
      <c r="A48" s="164" t="s">
        <v>142</v>
      </c>
      <c r="B48" s="160" t="s">
        <v>165</v>
      </c>
      <c r="C48" s="164"/>
      <c r="D48" s="47">
        <f>D49+D54</f>
        <v>990</v>
      </c>
      <c r="E48" s="47">
        <f>E49+E54</f>
        <v>598.6</v>
      </c>
      <c r="F48" s="47">
        <f>F49+F54</f>
        <v>547.8</v>
      </c>
      <c r="G48" s="46">
        <f t="shared" si="2"/>
        <v>0.5533333333333332</v>
      </c>
      <c r="H48" s="46">
        <f t="shared" si="3"/>
        <v>0.9151353157367189</v>
      </c>
    </row>
    <row r="49" spans="1:8" ht="100.5" customHeight="1">
      <c r="A49" s="164"/>
      <c r="B49" s="160" t="s">
        <v>327</v>
      </c>
      <c r="C49" s="164" t="s">
        <v>326</v>
      </c>
      <c r="D49" s="47">
        <f>D50+D51+D52+D53</f>
        <v>690</v>
      </c>
      <c r="E49" s="47">
        <f>E50+E51+E52+E53</f>
        <v>298.6</v>
      </c>
      <c r="F49" s="47">
        <f>F50+F51+F52+F53</f>
        <v>247.8</v>
      </c>
      <c r="G49" s="46">
        <f t="shared" si="2"/>
        <v>0.3591304347826087</v>
      </c>
      <c r="H49" s="46">
        <f t="shared" si="3"/>
        <v>0.8298727394507702</v>
      </c>
    </row>
    <row r="50" spans="1:9" s="16" customFormat="1" ht="36" customHeight="1">
      <c r="A50" s="54"/>
      <c r="B50" s="55" t="s">
        <v>282</v>
      </c>
      <c r="C50" s="54" t="s">
        <v>283</v>
      </c>
      <c r="D50" s="173">
        <v>150</v>
      </c>
      <c r="E50" s="173">
        <v>31.5</v>
      </c>
      <c r="F50" s="173">
        <v>24.9</v>
      </c>
      <c r="G50" s="46">
        <f t="shared" si="2"/>
        <v>0.16599999999999998</v>
      </c>
      <c r="H50" s="46">
        <f t="shared" si="3"/>
        <v>0.7904761904761904</v>
      </c>
      <c r="I50" s="36"/>
    </row>
    <row r="51" spans="1:9" s="16" customFormat="1" ht="66.75" customHeight="1">
      <c r="A51" s="54"/>
      <c r="B51" s="55" t="s">
        <v>284</v>
      </c>
      <c r="C51" s="54" t="s">
        <v>285</v>
      </c>
      <c r="D51" s="173">
        <v>530</v>
      </c>
      <c r="E51" s="173">
        <v>265</v>
      </c>
      <c r="F51" s="173">
        <v>222.9</v>
      </c>
      <c r="G51" s="46">
        <f t="shared" si="2"/>
        <v>0.42056603773584905</v>
      </c>
      <c r="H51" s="46">
        <f t="shared" si="3"/>
        <v>0.8411320754716981</v>
      </c>
      <c r="I51" s="36"/>
    </row>
    <row r="52" spans="1:9" s="16" customFormat="1" ht="66.75" customHeight="1" hidden="1">
      <c r="A52" s="54"/>
      <c r="B52" s="55" t="s">
        <v>287</v>
      </c>
      <c r="C52" s="54" t="s">
        <v>286</v>
      </c>
      <c r="D52" s="56">
        <v>0</v>
      </c>
      <c r="E52" s="56">
        <v>0</v>
      </c>
      <c r="F52" s="56">
        <v>0</v>
      </c>
      <c r="G52" s="46" t="e">
        <f t="shared" si="2"/>
        <v>#DIV/0!</v>
      </c>
      <c r="H52" s="46" t="e">
        <f t="shared" si="3"/>
        <v>#DIV/0!</v>
      </c>
      <c r="I52" s="36"/>
    </row>
    <row r="53" spans="1:9" s="16" customFormat="1" ht="51.75" customHeight="1">
      <c r="A53" s="54"/>
      <c r="B53" s="55" t="s">
        <v>288</v>
      </c>
      <c r="C53" s="54" t="s">
        <v>289</v>
      </c>
      <c r="D53" s="173">
        <v>10</v>
      </c>
      <c r="E53" s="173">
        <v>2.1</v>
      </c>
      <c r="F53" s="173">
        <v>0</v>
      </c>
      <c r="G53" s="46">
        <f t="shared" si="2"/>
        <v>0</v>
      </c>
      <c r="H53" s="46">
        <f t="shared" si="3"/>
        <v>0</v>
      </c>
      <c r="I53" s="36"/>
    </row>
    <row r="54" spans="1:9" s="16" customFormat="1" ht="41.25" customHeight="1">
      <c r="A54" s="54"/>
      <c r="B54" s="55" t="s">
        <v>443</v>
      </c>
      <c r="C54" s="54" t="s">
        <v>442</v>
      </c>
      <c r="D54" s="173">
        <v>300</v>
      </c>
      <c r="E54" s="173">
        <v>300</v>
      </c>
      <c r="F54" s="173">
        <v>300</v>
      </c>
      <c r="G54" s="46">
        <f t="shared" si="2"/>
        <v>1</v>
      </c>
      <c r="H54" s="46">
        <f t="shared" si="3"/>
        <v>1</v>
      </c>
      <c r="I54" s="36"/>
    </row>
    <row r="55" spans="1:8" ht="34.5" customHeight="1">
      <c r="A55" s="48" t="s">
        <v>70</v>
      </c>
      <c r="B55" s="161" t="s">
        <v>37</v>
      </c>
      <c r="C55" s="48"/>
      <c r="D55" s="45">
        <f>D56+D58+D64</f>
        <v>5791.799999999999</v>
      </c>
      <c r="E55" s="45">
        <f>E56+E58+E64</f>
        <v>4376.599999999999</v>
      </c>
      <c r="F55" s="45">
        <f>F56+F58+F64</f>
        <v>29.4</v>
      </c>
      <c r="G55" s="46">
        <f t="shared" si="2"/>
        <v>0.005076142131979696</v>
      </c>
      <c r="H55" s="46">
        <f t="shared" si="3"/>
        <v>0.006717543298450853</v>
      </c>
    </row>
    <row r="56" spans="1:8" ht="34.5" customHeight="1">
      <c r="A56" s="48" t="s">
        <v>263</v>
      </c>
      <c r="B56" s="161" t="s">
        <v>298</v>
      </c>
      <c r="C56" s="48"/>
      <c r="D56" s="45">
        <f>D57</f>
        <v>100</v>
      </c>
      <c r="E56" s="45">
        <f>E57</f>
        <v>100</v>
      </c>
      <c r="F56" s="45">
        <f>F57</f>
        <v>0</v>
      </c>
      <c r="G56" s="46">
        <f t="shared" si="2"/>
        <v>0</v>
      </c>
      <c r="H56" s="46">
        <f t="shared" si="3"/>
        <v>0</v>
      </c>
    </row>
    <row r="57" spans="1:8" ht="87" customHeight="1">
      <c r="A57" s="48"/>
      <c r="B57" s="160" t="s">
        <v>386</v>
      </c>
      <c r="C57" s="164" t="s">
        <v>387</v>
      </c>
      <c r="D57" s="174">
        <v>100</v>
      </c>
      <c r="E57" s="174">
        <v>100</v>
      </c>
      <c r="F57" s="174">
        <v>0</v>
      </c>
      <c r="G57" s="46">
        <f t="shared" si="2"/>
        <v>0</v>
      </c>
      <c r="H57" s="46">
        <f t="shared" si="3"/>
        <v>0</v>
      </c>
    </row>
    <row r="58" spans="1:8" ht="39.75" customHeight="1">
      <c r="A58" s="48" t="s">
        <v>109</v>
      </c>
      <c r="B58" s="161" t="s">
        <v>166</v>
      </c>
      <c r="C58" s="48"/>
      <c r="D58" s="45">
        <f>D60+D59</f>
        <v>5662.4</v>
      </c>
      <c r="E58" s="45">
        <f>E60+E59</f>
        <v>4247.2</v>
      </c>
      <c r="F58" s="45">
        <f>F60+F59+F63</f>
        <v>0</v>
      </c>
      <c r="G58" s="46">
        <f t="shared" si="2"/>
        <v>0</v>
      </c>
      <c r="H58" s="46">
        <f t="shared" si="3"/>
        <v>0</v>
      </c>
    </row>
    <row r="59" spans="1:8" ht="69" customHeight="1" hidden="1">
      <c r="A59" s="48"/>
      <c r="B59" s="160" t="s">
        <v>205</v>
      </c>
      <c r="C59" s="164" t="s">
        <v>206</v>
      </c>
      <c r="D59" s="47">
        <v>0</v>
      </c>
      <c r="E59" s="47">
        <v>0</v>
      </c>
      <c r="F59" s="47">
        <v>0</v>
      </c>
      <c r="G59" s="46" t="e">
        <f t="shared" si="2"/>
        <v>#DIV/0!</v>
      </c>
      <c r="H59" s="46" t="e">
        <f t="shared" si="3"/>
        <v>#DIV/0!</v>
      </c>
    </row>
    <row r="60" spans="1:8" ht="57" customHeight="1">
      <c r="A60" s="48"/>
      <c r="B60" s="160" t="s">
        <v>236</v>
      </c>
      <c r="C60" s="164" t="s">
        <v>385</v>
      </c>
      <c r="D60" s="47">
        <f>D61+D62+D63</f>
        <v>5662.4</v>
      </c>
      <c r="E60" s="47">
        <f>E61+E62+E63</f>
        <v>4247.2</v>
      </c>
      <c r="F60" s="47">
        <f>F61+F62+F63</f>
        <v>0</v>
      </c>
      <c r="G60" s="46">
        <f t="shared" si="2"/>
        <v>0</v>
      </c>
      <c r="H60" s="46">
        <f t="shared" si="3"/>
        <v>0</v>
      </c>
    </row>
    <row r="61" spans="1:8" ht="51" customHeight="1">
      <c r="A61" s="164"/>
      <c r="B61" s="55" t="s">
        <v>383</v>
      </c>
      <c r="C61" s="164" t="s">
        <v>305</v>
      </c>
      <c r="D61" s="174">
        <v>2000</v>
      </c>
      <c r="E61" s="174">
        <v>1958</v>
      </c>
      <c r="F61" s="174">
        <v>0</v>
      </c>
      <c r="G61" s="46">
        <f t="shared" si="2"/>
        <v>0</v>
      </c>
      <c r="H61" s="46">
        <f t="shared" si="3"/>
        <v>0</v>
      </c>
    </row>
    <row r="62" spans="1:8" ht="57" customHeight="1">
      <c r="A62" s="164"/>
      <c r="B62" s="55" t="s">
        <v>384</v>
      </c>
      <c r="C62" s="54" t="s">
        <v>235</v>
      </c>
      <c r="D62" s="173">
        <v>3262.4</v>
      </c>
      <c r="E62" s="173">
        <v>1889.2</v>
      </c>
      <c r="F62" s="173">
        <v>0</v>
      </c>
      <c r="G62" s="46">
        <f t="shared" si="2"/>
        <v>0</v>
      </c>
      <c r="H62" s="46">
        <f t="shared" si="3"/>
        <v>0</v>
      </c>
    </row>
    <row r="63" spans="1:8" ht="49.5" customHeight="1">
      <c r="A63" s="48"/>
      <c r="B63" s="55" t="s">
        <v>432</v>
      </c>
      <c r="C63" s="54" t="s">
        <v>444</v>
      </c>
      <c r="D63" s="173">
        <v>400</v>
      </c>
      <c r="E63" s="173">
        <v>400</v>
      </c>
      <c r="F63" s="173">
        <v>0</v>
      </c>
      <c r="G63" s="46">
        <f t="shared" si="2"/>
        <v>0</v>
      </c>
      <c r="H63" s="46">
        <f t="shared" si="3"/>
        <v>0</v>
      </c>
    </row>
    <row r="64" spans="1:8" ht="45.75" customHeight="1">
      <c r="A64" s="48" t="s">
        <v>71</v>
      </c>
      <c r="B64" s="160" t="s">
        <v>175</v>
      </c>
      <c r="C64" s="54"/>
      <c r="D64" s="88">
        <f>D65</f>
        <v>29.4</v>
      </c>
      <c r="E64" s="88">
        <f>E65</f>
        <v>29.4</v>
      </c>
      <c r="F64" s="88">
        <f>F65</f>
        <v>29.4</v>
      </c>
      <c r="G64" s="46">
        <f t="shared" si="2"/>
        <v>1</v>
      </c>
      <c r="H64" s="46">
        <f t="shared" si="3"/>
        <v>1</v>
      </c>
    </row>
    <row r="65" spans="1:8" ht="37.5" customHeight="1">
      <c r="A65" s="48"/>
      <c r="B65" s="55" t="s">
        <v>113</v>
      </c>
      <c r="C65" s="54" t="s">
        <v>248</v>
      </c>
      <c r="D65" s="173">
        <v>29.4</v>
      </c>
      <c r="E65" s="173">
        <v>29.4</v>
      </c>
      <c r="F65" s="173">
        <v>29.4</v>
      </c>
      <c r="G65" s="46">
        <f t="shared" si="2"/>
        <v>1</v>
      </c>
      <c r="H65" s="46">
        <f t="shared" si="3"/>
        <v>1</v>
      </c>
    </row>
    <row r="66" spans="1:8" ht="30.75" customHeight="1">
      <c r="A66" s="48" t="s">
        <v>72</v>
      </c>
      <c r="B66" s="161" t="s">
        <v>38</v>
      </c>
      <c r="C66" s="48"/>
      <c r="D66" s="45">
        <f>D67+D71+D79</f>
        <v>49229.1</v>
      </c>
      <c r="E66" s="45">
        <f>E67+E71+E79</f>
        <v>35587.7</v>
      </c>
      <c r="F66" s="45">
        <f>F67+F71+F79</f>
        <v>14762.1</v>
      </c>
      <c r="G66" s="46">
        <f t="shared" si="2"/>
        <v>0.29986532355862694</v>
      </c>
      <c r="H66" s="46">
        <f t="shared" si="3"/>
        <v>0.4148090491939631</v>
      </c>
    </row>
    <row r="67" spans="1:8" ht="21.75" customHeight="1">
      <c r="A67" s="48" t="s">
        <v>73</v>
      </c>
      <c r="B67" s="161" t="s">
        <v>39</v>
      </c>
      <c r="C67" s="48"/>
      <c r="D67" s="47">
        <f>D70+D69+D68</f>
        <v>1817.2</v>
      </c>
      <c r="E67" s="47">
        <f>E70+E69+E68</f>
        <v>811.5</v>
      </c>
      <c r="F67" s="47">
        <f>F70+F69+F68</f>
        <v>375.4</v>
      </c>
      <c r="G67" s="46">
        <f t="shared" si="2"/>
        <v>0.20658155403918113</v>
      </c>
      <c r="H67" s="46">
        <f t="shared" si="3"/>
        <v>0.462600123228589</v>
      </c>
    </row>
    <row r="68" spans="1:8" ht="70.5" customHeight="1">
      <c r="A68" s="48"/>
      <c r="B68" s="55" t="s">
        <v>237</v>
      </c>
      <c r="C68" s="54" t="s">
        <v>238</v>
      </c>
      <c r="D68" s="173">
        <v>1000</v>
      </c>
      <c r="E68" s="173">
        <v>358</v>
      </c>
      <c r="F68" s="173">
        <v>305.4</v>
      </c>
      <c r="G68" s="46">
        <f t="shared" si="2"/>
        <v>0.3054</v>
      </c>
      <c r="H68" s="46">
        <f t="shared" si="3"/>
        <v>0.853072625698324</v>
      </c>
    </row>
    <row r="69" spans="1:8" ht="70.5" customHeight="1">
      <c r="A69" s="164"/>
      <c r="B69" s="55" t="s">
        <v>389</v>
      </c>
      <c r="C69" s="89" t="s">
        <v>388</v>
      </c>
      <c r="D69" s="173">
        <v>100</v>
      </c>
      <c r="E69" s="173">
        <v>70</v>
      </c>
      <c r="F69" s="173">
        <v>70</v>
      </c>
      <c r="G69" s="46">
        <f t="shared" si="2"/>
        <v>0.7</v>
      </c>
      <c r="H69" s="46">
        <f t="shared" si="3"/>
        <v>1</v>
      </c>
    </row>
    <row r="70" spans="1:8" ht="37.5" customHeight="1">
      <c r="A70" s="48"/>
      <c r="B70" s="55" t="s">
        <v>156</v>
      </c>
      <c r="C70" s="54" t="s">
        <v>239</v>
      </c>
      <c r="D70" s="173">
        <v>717.2</v>
      </c>
      <c r="E70" s="173">
        <v>383.5</v>
      </c>
      <c r="F70" s="173">
        <v>0</v>
      </c>
      <c r="G70" s="46">
        <f t="shared" si="2"/>
        <v>0</v>
      </c>
      <c r="H70" s="46">
        <f t="shared" si="3"/>
        <v>0</v>
      </c>
    </row>
    <row r="71" spans="1:8" ht="27" customHeight="1">
      <c r="A71" s="48" t="s">
        <v>74</v>
      </c>
      <c r="B71" s="160" t="s">
        <v>317</v>
      </c>
      <c r="C71" s="164"/>
      <c r="D71" s="174">
        <f>D72</f>
        <v>6000</v>
      </c>
      <c r="E71" s="174">
        <f>E72</f>
        <v>1400</v>
      </c>
      <c r="F71" s="174">
        <f>F72</f>
        <v>0</v>
      </c>
      <c r="G71" s="46">
        <f t="shared" si="2"/>
        <v>0</v>
      </c>
      <c r="H71" s="46">
        <f t="shared" si="3"/>
        <v>0</v>
      </c>
    </row>
    <row r="72" spans="1:9" s="16" customFormat="1" ht="51" customHeight="1">
      <c r="A72" s="90"/>
      <c r="B72" s="55" t="s">
        <v>292</v>
      </c>
      <c r="C72" s="54" t="s">
        <v>271</v>
      </c>
      <c r="D72" s="173">
        <f>D73+D78+D74+D75+D76+D77</f>
        <v>6000</v>
      </c>
      <c r="E72" s="173">
        <f>E73+E78+E74+E75+E76+E77</f>
        <v>1400</v>
      </c>
      <c r="F72" s="173">
        <f>F73+F78+F74+F75+F76+F77</f>
        <v>0</v>
      </c>
      <c r="G72" s="46">
        <f t="shared" si="2"/>
        <v>0</v>
      </c>
      <c r="H72" s="46">
        <f t="shared" si="3"/>
        <v>0</v>
      </c>
      <c r="I72" s="36"/>
    </row>
    <row r="73" spans="1:9" s="16" customFormat="1" ht="56.25" customHeight="1" hidden="1">
      <c r="A73" s="90"/>
      <c r="B73" s="55" t="s">
        <v>290</v>
      </c>
      <c r="C73" s="54" t="s">
        <v>291</v>
      </c>
      <c r="D73" s="56">
        <v>0</v>
      </c>
      <c r="E73" s="56">
        <v>0</v>
      </c>
      <c r="F73" s="56">
        <v>0</v>
      </c>
      <c r="G73" s="46" t="e">
        <f t="shared" si="2"/>
        <v>#DIV/0!</v>
      </c>
      <c r="H73" s="46" t="e">
        <f t="shared" si="3"/>
        <v>#DIV/0!</v>
      </c>
      <c r="I73" s="36"/>
    </row>
    <row r="74" spans="1:9" s="16" customFormat="1" ht="70.5" customHeight="1" hidden="1">
      <c r="A74" s="90"/>
      <c r="B74" s="55" t="s">
        <v>335</v>
      </c>
      <c r="C74" s="54" t="s">
        <v>334</v>
      </c>
      <c r="D74" s="56">
        <v>0</v>
      </c>
      <c r="E74" s="56">
        <v>0</v>
      </c>
      <c r="F74" s="56">
        <v>0</v>
      </c>
      <c r="G74" s="46" t="e">
        <f t="shared" si="2"/>
        <v>#DIV/0!</v>
      </c>
      <c r="H74" s="46" t="e">
        <f t="shared" si="3"/>
        <v>#DIV/0!</v>
      </c>
      <c r="I74" s="36"/>
    </row>
    <row r="75" spans="1:9" s="16" customFormat="1" ht="56.25" customHeight="1" hidden="1">
      <c r="A75" s="90"/>
      <c r="B75" s="55" t="s">
        <v>337</v>
      </c>
      <c r="C75" s="54" t="s">
        <v>336</v>
      </c>
      <c r="D75" s="56">
        <v>0</v>
      </c>
      <c r="E75" s="56">
        <v>0</v>
      </c>
      <c r="F75" s="56">
        <v>0</v>
      </c>
      <c r="G75" s="46" t="e">
        <f t="shared" si="2"/>
        <v>#DIV/0!</v>
      </c>
      <c r="H75" s="46" t="e">
        <f t="shared" si="3"/>
        <v>#DIV/0!</v>
      </c>
      <c r="I75" s="36"/>
    </row>
    <row r="76" spans="1:9" s="16" customFormat="1" ht="75" customHeight="1">
      <c r="A76" s="90"/>
      <c r="B76" s="55" t="s">
        <v>339</v>
      </c>
      <c r="C76" s="54" t="s">
        <v>338</v>
      </c>
      <c r="D76" s="173">
        <v>2000</v>
      </c>
      <c r="E76" s="173">
        <v>1400</v>
      </c>
      <c r="F76" s="173">
        <v>0</v>
      </c>
      <c r="G76" s="46">
        <f t="shared" si="2"/>
        <v>0</v>
      </c>
      <c r="H76" s="46">
        <f t="shared" si="3"/>
        <v>0</v>
      </c>
      <c r="I76" s="36"/>
    </row>
    <row r="77" spans="1:9" s="16" customFormat="1" ht="88.5" customHeight="1" hidden="1">
      <c r="A77" s="90"/>
      <c r="B77" s="55" t="s">
        <v>341</v>
      </c>
      <c r="C77" s="54" t="s">
        <v>340</v>
      </c>
      <c r="D77" s="56">
        <v>0</v>
      </c>
      <c r="E77" s="56">
        <v>0</v>
      </c>
      <c r="F77" s="56">
        <v>0</v>
      </c>
      <c r="G77" s="46" t="e">
        <f t="shared" si="2"/>
        <v>#DIV/0!</v>
      </c>
      <c r="H77" s="46" t="e">
        <f t="shared" si="3"/>
        <v>#DIV/0!</v>
      </c>
      <c r="I77" s="36"/>
    </row>
    <row r="78" spans="1:9" s="16" customFormat="1" ht="51.75" customHeight="1">
      <c r="A78" s="90"/>
      <c r="B78" s="55" t="s">
        <v>349</v>
      </c>
      <c r="C78" s="54" t="s">
        <v>348</v>
      </c>
      <c r="D78" s="173">
        <v>4000</v>
      </c>
      <c r="E78" s="173">
        <v>0</v>
      </c>
      <c r="F78" s="173">
        <v>0</v>
      </c>
      <c r="G78" s="46">
        <f t="shared" si="2"/>
        <v>0</v>
      </c>
      <c r="H78" s="46">
        <v>0</v>
      </c>
      <c r="I78" s="36"/>
    </row>
    <row r="79" spans="1:9" s="16" customFormat="1" ht="28.5" customHeight="1">
      <c r="A79" s="90" t="s">
        <v>41</v>
      </c>
      <c r="B79" s="55" t="s">
        <v>42</v>
      </c>
      <c r="C79" s="54"/>
      <c r="D79" s="88">
        <f>D80+D95</f>
        <v>41411.9</v>
      </c>
      <c r="E79" s="88">
        <f>E80+E95</f>
        <v>33376.2</v>
      </c>
      <c r="F79" s="88">
        <f>F80+F95</f>
        <v>14386.7</v>
      </c>
      <c r="G79" s="46">
        <f t="shared" si="2"/>
        <v>0.34740497296670764</v>
      </c>
      <c r="H79" s="46">
        <f t="shared" si="3"/>
        <v>0.4310466739772653</v>
      </c>
      <c r="I79" s="36"/>
    </row>
    <row r="80" spans="1:9" s="16" customFormat="1" ht="72" customHeight="1">
      <c r="A80" s="48"/>
      <c r="B80" s="161" t="s">
        <v>390</v>
      </c>
      <c r="C80" s="48"/>
      <c r="D80" s="45">
        <f>D81+D82+D83+D84+D85+D86+D87+D88+D89+D90+D91+D92+D93+D94</f>
        <v>27063.4</v>
      </c>
      <c r="E80" s="45">
        <f>E81+E82+E83+E84+E85+E86+E87+E88+E89+E90+E91+E92+E93+E94</f>
        <v>19027.7</v>
      </c>
      <c r="F80" s="45">
        <f>F81+F82+F83+F84+F85+F86+F87+F88+F89+F90+F91+F92+F93+F94</f>
        <v>14258.7</v>
      </c>
      <c r="G80" s="46">
        <f t="shared" si="2"/>
        <v>0.5268628479791896</v>
      </c>
      <c r="H80" s="46">
        <f t="shared" si="3"/>
        <v>0.749365398865864</v>
      </c>
      <c r="I80" s="36"/>
    </row>
    <row r="81" spans="1:9" s="16" customFormat="1" ht="37.5" customHeight="1">
      <c r="A81" s="54"/>
      <c r="B81" s="55" t="s">
        <v>392</v>
      </c>
      <c r="C81" s="54" t="s">
        <v>391</v>
      </c>
      <c r="D81" s="173">
        <v>200</v>
      </c>
      <c r="E81" s="173">
        <v>200</v>
      </c>
      <c r="F81" s="173">
        <v>144.1</v>
      </c>
      <c r="G81" s="46">
        <f t="shared" si="2"/>
        <v>0.7204999999999999</v>
      </c>
      <c r="H81" s="46">
        <f t="shared" si="3"/>
        <v>0.7204999999999999</v>
      </c>
      <c r="I81" s="36"/>
    </row>
    <row r="82" spans="1:9" s="16" customFormat="1" ht="39.75" customHeight="1">
      <c r="A82" s="54"/>
      <c r="B82" s="55" t="s">
        <v>394</v>
      </c>
      <c r="C82" s="54" t="s">
        <v>393</v>
      </c>
      <c r="D82" s="173">
        <v>100</v>
      </c>
      <c r="E82" s="173">
        <v>100</v>
      </c>
      <c r="F82" s="173">
        <v>99</v>
      </c>
      <c r="G82" s="46">
        <f t="shared" si="2"/>
        <v>0.99</v>
      </c>
      <c r="H82" s="46">
        <f t="shared" si="3"/>
        <v>0.99</v>
      </c>
      <c r="I82" s="36"/>
    </row>
    <row r="83" spans="1:9" s="16" customFormat="1" ht="33.75" customHeight="1">
      <c r="A83" s="54"/>
      <c r="B83" s="55" t="s">
        <v>396</v>
      </c>
      <c r="C83" s="54" t="s">
        <v>395</v>
      </c>
      <c r="D83" s="173">
        <v>50</v>
      </c>
      <c r="E83" s="173">
        <v>50</v>
      </c>
      <c r="F83" s="173">
        <v>0</v>
      </c>
      <c r="G83" s="46">
        <f t="shared" si="2"/>
        <v>0</v>
      </c>
      <c r="H83" s="46">
        <f t="shared" si="3"/>
        <v>0</v>
      </c>
      <c r="I83" s="36"/>
    </row>
    <row r="84" spans="1:9" s="16" customFormat="1" ht="41.25" customHeight="1">
      <c r="A84" s="54"/>
      <c r="B84" s="55" t="s">
        <v>398</v>
      </c>
      <c r="C84" s="54" t="s">
        <v>397</v>
      </c>
      <c r="D84" s="173">
        <v>100</v>
      </c>
      <c r="E84" s="173">
        <v>100</v>
      </c>
      <c r="F84" s="173">
        <v>99</v>
      </c>
      <c r="G84" s="46">
        <f t="shared" si="2"/>
        <v>0.99</v>
      </c>
      <c r="H84" s="46">
        <f t="shared" si="3"/>
        <v>0.99</v>
      </c>
      <c r="I84" s="36"/>
    </row>
    <row r="85" spans="1:9" s="16" customFormat="1" ht="54.75" customHeight="1">
      <c r="A85" s="54"/>
      <c r="B85" s="55" t="s">
        <v>400</v>
      </c>
      <c r="C85" s="54" t="s">
        <v>399</v>
      </c>
      <c r="D85" s="173">
        <v>100</v>
      </c>
      <c r="E85" s="173">
        <v>100</v>
      </c>
      <c r="F85" s="173">
        <v>99</v>
      </c>
      <c r="G85" s="46">
        <f t="shared" si="2"/>
        <v>0.99</v>
      </c>
      <c r="H85" s="46">
        <f t="shared" si="3"/>
        <v>0.99</v>
      </c>
      <c r="I85" s="36"/>
    </row>
    <row r="86" spans="1:9" s="16" customFormat="1" ht="57.75" customHeight="1">
      <c r="A86" s="54"/>
      <c r="B86" s="55" t="s">
        <v>402</v>
      </c>
      <c r="C86" s="54" t="s">
        <v>401</v>
      </c>
      <c r="D86" s="173">
        <v>15000</v>
      </c>
      <c r="E86" s="173">
        <v>11158.9</v>
      </c>
      <c r="F86" s="173">
        <v>7835.8</v>
      </c>
      <c r="G86" s="46">
        <f t="shared" si="2"/>
        <v>0.5223866666666667</v>
      </c>
      <c r="H86" s="46">
        <f t="shared" si="3"/>
        <v>0.7022018299294733</v>
      </c>
      <c r="I86" s="36"/>
    </row>
    <row r="87" spans="1:9" s="16" customFormat="1" ht="60.75" customHeight="1">
      <c r="A87" s="54"/>
      <c r="B87" s="55" t="s">
        <v>404</v>
      </c>
      <c r="C87" s="54" t="s">
        <v>403</v>
      </c>
      <c r="D87" s="173">
        <v>1071.7</v>
      </c>
      <c r="E87" s="173">
        <v>598.4</v>
      </c>
      <c r="F87" s="173">
        <v>0</v>
      </c>
      <c r="G87" s="46">
        <f t="shared" si="2"/>
        <v>0</v>
      </c>
      <c r="H87" s="46">
        <f t="shared" si="3"/>
        <v>0</v>
      </c>
      <c r="I87" s="36"/>
    </row>
    <row r="88" spans="1:9" s="16" customFormat="1" ht="42" customHeight="1">
      <c r="A88" s="54"/>
      <c r="B88" s="55" t="s">
        <v>406</v>
      </c>
      <c r="C88" s="54" t="s">
        <v>405</v>
      </c>
      <c r="D88" s="173">
        <v>100</v>
      </c>
      <c r="E88" s="173">
        <v>100</v>
      </c>
      <c r="F88" s="173">
        <v>96.2</v>
      </c>
      <c r="G88" s="46">
        <f t="shared" si="2"/>
        <v>0.9620000000000001</v>
      </c>
      <c r="H88" s="46">
        <f t="shared" si="3"/>
        <v>0.9620000000000001</v>
      </c>
      <c r="I88" s="36"/>
    </row>
    <row r="89" spans="1:9" s="16" customFormat="1" ht="50.25" customHeight="1">
      <c r="A89" s="54"/>
      <c r="B89" s="55" t="s">
        <v>408</v>
      </c>
      <c r="C89" s="54" t="s">
        <v>407</v>
      </c>
      <c r="D89" s="173">
        <v>4200</v>
      </c>
      <c r="E89" s="173">
        <v>2207.9</v>
      </c>
      <c r="F89" s="173">
        <v>2201.5</v>
      </c>
      <c r="G89" s="46">
        <f t="shared" si="2"/>
        <v>0.5241666666666667</v>
      </c>
      <c r="H89" s="46">
        <f t="shared" si="3"/>
        <v>0.9971013179944743</v>
      </c>
      <c r="I89" s="36"/>
    </row>
    <row r="90" spans="1:9" s="16" customFormat="1" ht="50.25" customHeight="1">
      <c r="A90" s="54"/>
      <c r="B90" s="55" t="s">
        <v>410</v>
      </c>
      <c r="C90" s="54" t="s">
        <v>409</v>
      </c>
      <c r="D90" s="173">
        <v>1200</v>
      </c>
      <c r="E90" s="173">
        <v>1031.3</v>
      </c>
      <c r="F90" s="173">
        <v>415</v>
      </c>
      <c r="G90" s="46">
        <f t="shared" si="2"/>
        <v>0.3458333333333333</v>
      </c>
      <c r="H90" s="46">
        <f t="shared" si="3"/>
        <v>0.4024047318917871</v>
      </c>
      <c r="I90" s="36"/>
    </row>
    <row r="91" spans="1:9" s="16" customFormat="1" ht="69" customHeight="1">
      <c r="A91" s="54"/>
      <c r="B91" s="55" t="s">
        <v>412</v>
      </c>
      <c r="C91" s="54" t="s">
        <v>411</v>
      </c>
      <c r="D91" s="173">
        <v>4600</v>
      </c>
      <c r="E91" s="173">
        <v>3230</v>
      </c>
      <c r="F91" s="173">
        <v>3225.9</v>
      </c>
      <c r="G91" s="46">
        <f t="shared" si="2"/>
        <v>0.7012826086956522</v>
      </c>
      <c r="H91" s="46">
        <f t="shared" si="3"/>
        <v>0.9987306501547988</v>
      </c>
      <c r="I91" s="36"/>
    </row>
    <row r="92" spans="1:9" s="16" customFormat="1" ht="41.25" customHeight="1">
      <c r="A92" s="54"/>
      <c r="B92" s="55" t="s">
        <v>414</v>
      </c>
      <c r="C92" s="54" t="s">
        <v>413</v>
      </c>
      <c r="D92" s="173">
        <v>65</v>
      </c>
      <c r="E92" s="173">
        <v>65</v>
      </c>
      <c r="F92" s="173">
        <v>43.2</v>
      </c>
      <c r="G92" s="46">
        <f t="shared" si="2"/>
        <v>0.6646153846153846</v>
      </c>
      <c r="H92" s="46">
        <f t="shared" si="3"/>
        <v>0.6646153846153846</v>
      </c>
      <c r="I92" s="36"/>
    </row>
    <row r="93" spans="1:9" s="16" customFormat="1" ht="50.25" customHeight="1">
      <c r="A93" s="54"/>
      <c r="B93" s="55" t="s">
        <v>416</v>
      </c>
      <c r="C93" s="54" t="s">
        <v>415</v>
      </c>
      <c r="D93" s="173">
        <v>50</v>
      </c>
      <c r="E93" s="173">
        <v>17.5</v>
      </c>
      <c r="F93" s="173">
        <v>0</v>
      </c>
      <c r="G93" s="46">
        <f t="shared" si="2"/>
        <v>0</v>
      </c>
      <c r="H93" s="46">
        <f t="shared" si="3"/>
        <v>0</v>
      </c>
      <c r="I93" s="36"/>
    </row>
    <row r="94" spans="1:9" s="16" customFormat="1" ht="50.25" customHeight="1">
      <c r="A94" s="54"/>
      <c r="B94" s="175" t="s">
        <v>485</v>
      </c>
      <c r="C94" s="176" t="s">
        <v>484</v>
      </c>
      <c r="D94" s="177">
        <v>226.7</v>
      </c>
      <c r="E94" s="177">
        <v>68.7</v>
      </c>
      <c r="F94" s="177"/>
      <c r="G94" s="46">
        <f t="shared" si="2"/>
        <v>0</v>
      </c>
      <c r="H94" s="46">
        <f t="shared" si="3"/>
        <v>0</v>
      </c>
      <c r="I94" s="36"/>
    </row>
    <row r="95" spans="1:9" s="16" customFormat="1" ht="74.25" customHeight="1">
      <c r="A95" s="54"/>
      <c r="B95" s="161" t="s">
        <v>458</v>
      </c>
      <c r="C95" s="54" t="s">
        <v>459</v>
      </c>
      <c r="D95" s="88">
        <f>D98+D99+D100+D96+D97</f>
        <v>14348.5</v>
      </c>
      <c r="E95" s="88">
        <f>E98+E99+E100+E96+E97</f>
        <v>14348.5</v>
      </c>
      <c r="F95" s="88">
        <f>F98+F99+F100+F96+F97</f>
        <v>128</v>
      </c>
      <c r="G95" s="46">
        <f t="shared" si="2"/>
        <v>0.008920793114262814</v>
      </c>
      <c r="H95" s="46">
        <f t="shared" si="3"/>
        <v>0.008920793114262814</v>
      </c>
      <c r="I95" s="36"/>
    </row>
    <row r="96" spans="1:9" s="16" customFormat="1" ht="54.75" customHeight="1">
      <c r="A96" s="54"/>
      <c r="B96" s="160" t="s">
        <v>461</v>
      </c>
      <c r="C96" s="54" t="s">
        <v>460</v>
      </c>
      <c r="D96" s="174">
        <v>280</v>
      </c>
      <c r="E96" s="174">
        <v>280</v>
      </c>
      <c r="F96" s="174">
        <v>112</v>
      </c>
      <c r="G96" s="46">
        <f t="shared" si="2"/>
        <v>0.4</v>
      </c>
      <c r="H96" s="46">
        <f t="shared" si="3"/>
        <v>0.4</v>
      </c>
      <c r="I96" s="36"/>
    </row>
    <row r="97" spans="1:9" s="16" customFormat="1" ht="54.75" customHeight="1">
      <c r="A97" s="54"/>
      <c r="B97" s="160" t="s">
        <v>462</v>
      </c>
      <c r="C97" s="54" t="s">
        <v>463</v>
      </c>
      <c r="D97" s="174">
        <v>70</v>
      </c>
      <c r="E97" s="174">
        <v>70</v>
      </c>
      <c r="F97" s="174">
        <v>16</v>
      </c>
      <c r="G97" s="46">
        <f t="shared" si="2"/>
        <v>0.22857142857142856</v>
      </c>
      <c r="H97" s="46">
        <f t="shared" si="3"/>
        <v>0.22857142857142856</v>
      </c>
      <c r="I97" s="36"/>
    </row>
    <row r="98" spans="1:9" s="16" customFormat="1" ht="84.75" customHeight="1">
      <c r="A98" s="54"/>
      <c r="B98" s="55" t="s">
        <v>445</v>
      </c>
      <c r="C98" s="54" t="s">
        <v>446</v>
      </c>
      <c r="D98" s="173">
        <v>12334.1</v>
      </c>
      <c r="E98" s="173">
        <v>12334.1</v>
      </c>
      <c r="F98" s="173">
        <v>0</v>
      </c>
      <c r="G98" s="46">
        <f t="shared" si="2"/>
        <v>0</v>
      </c>
      <c r="H98" s="46">
        <f t="shared" si="3"/>
        <v>0</v>
      </c>
      <c r="I98" s="36"/>
    </row>
    <row r="99" spans="1:9" s="16" customFormat="1" ht="74.25" customHeight="1">
      <c r="A99" s="54"/>
      <c r="B99" s="55" t="s">
        <v>447</v>
      </c>
      <c r="C99" s="54" t="s">
        <v>448</v>
      </c>
      <c r="D99" s="173">
        <v>1524.4</v>
      </c>
      <c r="E99" s="173">
        <v>1524.4</v>
      </c>
      <c r="F99" s="173">
        <v>0</v>
      </c>
      <c r="G99" s="46">
        <f t="shared" si="2"/>
        <v>0</v>
      </c>
      <c r="H99" s="46">
        <f t="shared" si="3"/>
        <v>0</v>
      </c>
      <c r="I99" s="36"/>
    </row>
    <row r="100" spans="1:9" s="16" customFormat="1" ht="85.5" customHeight="1">
      <c r="A100" s="54"/>
      <c r="B100" s="55" t="s">
        <v>457</v>
      </c>
      <c r="C100" s="54" t="s">
        <v>456</v>
      </c>
      <c r="D100" s="173">
        <v>140</v>
      </c>
      <c r="E100" s="173">
        <v>140</v>
      </c>
      <c r="F100" s="173">
        <v>0</v>
      </c>
      <c r="G100" s="46">
        <f aca="true" t="shared" si="4" ref="G100:G115">F100/D100</f>
        <v>0</v>
      </c>
      <c r="H100" s="46">
        <f aca="true" t="shared" si="5" ref="H100:H115">F100/E100</f>
        <v>0</v>
      </c>
      <c r="I100" s="36"/>
    </row>
    <row r="101" spans="1:9" s="16" customFormat="1" ht="21.75" customHeight="1" hidden="1">
      <c r="A101" s="54"/>
      <c r="B101" s="55" t="s">
        <v>157</v>
      </c>
      <c r="C101" s="54" t="s">
        <v>228</v>
      </c>
      <c r="D101" s="56">
        <v>0</v>
      </c>
      <c r="E101" s="56">
        <v>0</v>
      </c>
      <c r="F101" s="56">
        <v>0</v>
      </c>
      <c r="G101" s="46" t="e">
        <f t="shared" si="4"/>
        <v>#DIV/0!</v>
      </c>
      <c r="H101" s="46" t="e">
        <f t="shared" si="5"/>
        <v>#DIV/0!</v>
      </c>
      <c r="I101" s="36"/>
    </row>
    <row r="102" spans="1:9" s="16" customFormat="1" ht="21.75" customHeight="1" hidden="1">
      <c r="A102" s="54"/>
      <c r="B102" s="55" t="s">
        <v>158</v>
      </c>
      <c r="C102" s="54" t="s">
        <v>229</v>
      </c>
      <c r="D102" s="56">
        <v>0</v>
      </c>
      <c r="E102" s="56">
        <v>0</v>
      </c>
      <c r="F102" s="56">
        <v>0</v>
      </c>
      <c r="G102" s="46" t="e">
        <f t="shared" si="4"/>
        <v>#DIV/0!</v>
      </c>
      <c r="H102" s="46" t="e">
        <f t="shared" si="5"/>
        <v>#DIV/0!</v>
      </c>
      <c r="I102" s="36"/>
    </row>
    <row r="103" spans="1:9" s="11" customFormat="1" ht="21.75" customHeight="1" hidden="1">
      <c r="A103" s="48" t="s">
        <v>43</v>
      </c>
      <c r="B103" s="161" t="s">
        <v>44</v>
      </c>
      <c r="C103" s="48"/>
      <c r="D103" s="45">
        <f>D104</f>
        <v>0</v>
      </c>
      <c r="E103" s="45">
        <f>E104</f>
        <v>0</v>
      </c>
      <c r="F103" s="45">
        <f>F104</f>
        <v>0</v>
      </c>
      <c r="G103" s="46" t="e">
        <f t="shared" si="4"/>
        <v>#DIV/0!</v>
      </c>
      <c r="H103" s="46" t="e">
        <f t="shared" si="5"/>
        <v>#DIV/0!</v>
      </c>
      <c r="I103" s="37"/>
    </row>
    <row r="104" spans="1:9" s="16" customFormat="1" ht="37.5" customHeight="1" hidden="1">
      <c r="A104" s="54" t="s">
        <v>276</v>
      </c>
      <c r="B104" s="55" t="s">
        <v>277</v>
      </c>
      <c r="C104" s="54"/>
      <c r="D104" s="56">
        <v>0</v>
      </c>
      <c r="E104" s="56">
        <v>0</v>
      </c>
      <c r="F104" s="56">
        <v>0</v>
      </c>
      <c r="G104" s="46" t="e">
        <f t="shared" si="4"/>
        <v>#DIV/0!</v>
      </c>
      <c r="H104" s="46" t="e">
        <f t="shared" si="5"/>
        <v>#DIV/0!</v>
      </c>
      <c r="I104" s="36"/>
    </row>
    <row r="105" spans="1:8" ht="20.25" customHeight="1">
      <c r="A105" s="48">
        <v>1000</v>
      </c>
      <c r="B105" s="161" t="s">
        <v>55</v>
      </c>
      <c r="C105" s="48"/>
      <c r="D105" s="45">
        <f>D106</f>
        <v>400</v>
      </c>
      <c r="E105" s="45">
        <f>E106</f>
        <v>198.8</v>
      </c>
      <c r="F105" s="45">
        <f>F106</f>
        <v>167.4</v>
      </c>
      <c r="G105" s="46">
        <f t="shared" si="4"/>
        <v>0.41850000000000004</v>
      </c>
      <c r="H105" s="46">
        <f t="shared" si="5"/>
        <v>0.8420523138832998</v>
      </c>
    </row>
    <row r="106" spans="1:8" ht="39.75" customHeight="1">
      <c r="A106" s="164">
        <v>1001</v>
      </c>
      <c r="B106" s="160" t="s">
        <v>182</v>
      </c>
      <c r="C106" s="164" t="s">
        <v>56</v>
      </c>
      <c r="D106" s="174">
        <v>400</v>
      </c>
      <c r="E106" s="174">
        <v>198.8</v>
      </c>
      <c r="F106" s="174">
        <v>167.4</v>
      </c>
      <c r="G106" s="46">
        <f t="shared" si="4"/>
        <v>0.41850000000000004</v>
      </c>
      <c r="H106" s="46">
        <f t="shared" si="5"/>
        <v>0.8420523138832998</v>
      </c>
    </row>
    <row r="107" spans="1:8" ht="29.25" customHeight="1">
      <c r="A107" s="48" t="s">
        <v>59</v>
      </c>
      <c r="B107" s="161" t="s">
        <v>119</v>
      </c>
      <c r="C107" s="48"/>
      <c r="D107" s="45">
        <f>D108</f>
        <v>28142.7</v>
      </c>
      <c r="E107" s="45">
        <f>E108</f>
        <v>17072.1</v>
      </c>
      <c r="F107" s="45">
        <f>F108</f>
        <v>12554.5</v>
      </c>
      <c r="G107" s="46">
        <f t="shared" si="4"/>
        <v>0.4461014756935191</v>
      </c>
      <c r="H107" s="46">
        <f t="shared" si="5"/>
        <v>0.7353811189015997</v>
      </c>
    </row>
    <row r="108" spans="1:8" ht="37.5" customHeight="1">
      <c r="A108" s="164" t="s">
        <v>60</v>
      </c>
      <c r="B108" s="160" t="s">
        <v>417</v>
      </c>
      <c r="C108" s="164" t="s">
        <v>60</v>
      </c>
      <c r="D108" s="174">
        <v>28142.7</v>
      </c>
      <c r="E108" s="174">
        <v>17072.1</v>
      </c>
      <c r="F108" s="174">
        <v>12554.5</v>
      </c>
      <c r="G108" s="46">
        <f t="shared" si="4"/>
        <v>0.4461014756935191</v>
      </c>
      <c r="H108" s="46">
        <f t="shared" si="5"/>
        <v>0.7353811189015997</v>
      </c>
    </row>
    <row r="109" spans="1:8" ht="20.25" customHeight="1">
      <c r="A109" s="48" t="s">
        <v>123</v>
      </c>
      <c r="B109" s="161" t="s">
        <v>124</v>
      </c>
      <c r="C109" s="48"/>
      <c r="D109" s="178">
        <f>D110</f>
        <v>88.6</v>
      </c>
      <c r="E109" s="178">
        <f>E110</f>
        <v>43.6</v>
      </c>
      <c r="F109" s="178">
        <f>F110</f>
        <v>33.7</v>
      </c>
      <c r="G109" s="46">
        <f t="shared" si="4"/>
        <v>0.3803611738148985</v>
      </c>
      <c r="H109" s="46">
        <f t="shared" si="5"/>
        <v>0.7729357798165138</v>
      </c>
    </row>
    <row r="110" spans="1:8" ht="18.75" customHeight="1">
      <c r="A110" s="164" t="s">
        <v>125</v>
      </c>
      <c r="B110" s="160" t="s">
        <v>126</v>
      </c>
      <c r="C110" s="164" t="s">
        <v>125</v>
      </c>
      <c r="D110" s="174">
        <v>88.6</v>
      </c>
      <c r="E110" s="174">
        <v>43.6</v>
      </c>
      <c r="F110" s="174">
        <v>33.7</v>
      </c>
      <c r="G110" s="46">
        <f t="shared" si="4"/>
        <v>0.3803611738148985</v>
      </c>
      <c r="H110" s="46">
        <f t="shared" si="5"/>
        <v>0.7729357798165138</v>
      </c>
    </row>
    <row r="111" spans="1:8" ht="25.5" customHeight="1" hidden="1">
      <c r="A111" s="48"/>
      <c r="B111" s="161" t="s">
        <v>92</v>
      </c>
      <c r="C111" s="48"/>
      <c r="D111" s="45">
        <f>D112+D113+D114</f>
        <v>0</v>
      </c>
      <c r="E111" s="45">
        <f>E112+E113+E114</f>
        <v>0</v>
      </c>
      <c r="F111" s="45">
        <f>F112+F113+F114</f>
        <v>0</v>
      </c>
      <c r="G111" s="46" t="e">
        <f t="shared" si="4"/>
        <v>#DIV/0!</v>
      </c>
      <c r="H111" s="46" t="e">
        <f t="shared" si="5"/>
        <v>#DIV/0!</v>
      </c>
    </row>
    <row r="112" spans="1:9" s="16" customFormat="1" ht="30" customHeight="1" hidden="1">
      <c r="A112" s="54"/>
      <c r="B112" s="55" t="s">
        <v>93</v>
      </c>
      <c r="C112" s="54" t="s">
        <v>167</v>
      </c>
      <c r="D112" s="56">
        <v>0</v>
      </c>
      <c r="E112" s="56">
        <v>0</v>
      </c>
      <c r="F112" s="56">
        <v>0</v>
      </c>
      <c r="G112" s="46" t="e">
        <f t="shared" si="4"/>
        <v>#DIV/0!</v>
      </c>
      <c r="H112" s="46" t="e">
        <f t="shared" si="5"/>
        <v>#DIV/0!</v>
      </c>
      <c r="I112" s="36"/>
    </row>
    <row r="113" spans="1:9" s="16" customFormat="1" ht="106.5" customHeight="1" hidden="1">
      <c r="A113" s="54"/>
      <c r="B113" s="91" t="s">
        <v>0</v>
      </c>
      <c r="C113" s="54" t="s">
        <v>153</v>
      </c>
      <c r="D113" s="56">
        <v>0</v>
      </c>
      <c r="E113" s="56">
        <v>0</v>
      </c>
      <c r="F113" s="56">
        <v>0</v>
      </c>
      <c r="G113" s="46" t="e">
        <f t="shared" si="4"/>
        <v>#DIV/0!</v>
      </c>
      <c r="H113" s="46" t="e">
        <f t="shared" si="5"/>
        <v>#DIV/0!</v>
      </c>
      <c r="I113" s="36"/>
    </row>
    <row r="114" spans="1:9" s="16" customFormat="1" ht="91.5" customHeight="1" hidden="1">
      <c r="A114" s="54"/>
      <c r="B114" s="91" t="s">
        <v>1</v>
      </c>
      <c r="C114" s="54" t="s">
        <v>154</v>
      </c>
      <c r="D114" s="56">
        <v>0</v>
      </c>
      <c r="E114" s="56">
        <v>0</v>
      </c>
      <c r="F114" s="56">
        <v>0</v>
      </c>
      <c r="G114" s="46" t="e">
        <f t="shared" si="4"/>
        <v>#DIV/0!</v>
      </c>
      <c r="H114" s="46" t="e">
        <f t="shared" si="5"/>
        <v>#DIV/0!</v>
      </c>
      <c r="I114" s="36"/>
    </row>
    <row r="115" spans="1:8" ht="27" customHeight="1">
      <c r="A115" s="164"/>
      <c r="B115" s="161" t="s">
        <v>62</v>
      </c>
      <c r="C115" s="48"/>
      <c r="D115" s="45">
        <f>D34+D47+D55+D66+D105+D109+D111+D103+D107</f>
        <v>90116</v>
      </c>
      <c r="E115" s="45">
        <f>E34+E47+E55+E66+E105+E109+E111+E103+E107</f>
        <v>59899.5</v>
      </c>
      <c r="F115" s="45">
        <f>F34+F47+F55+F66+F105+F109+F111+F103+F107</f>
        <v>28831.7</v>
      </c>
      <c r="G115" s="46">
        <f t="shared" si="4"/>
        <v>0.3199398552976164</v>
      </c>
      <c r="H115" s="46">
        <f t="shared" si="5"/>
        <v>0.4813345687359661</v>
      </c>
    </row>
    <row r="116" spans="1:8" ht="18.75">
      <c r="A116" s="165"/>
      <c r="B116" s="160" t="s">
        <v>77</v>
      </c>
      <c r="C116" s="164"/>
      <c r="D116" s="73">
        <f>D111</f>
        <v>0</v>
      </c>
      <c r="E116" s="73">
        <f>E111</f>
        <v>0</v>
      </c>
      <c r="F116" s="73">
        <f>F111</f>
        <v>0</v>
      </c>
      <c r="G116" s="46">
        <v>0</v>
      </c>
      <c r="H116" s="46">
        <v>0</v>
      </c>
    </row>
    <row r="119" spans="2:6" ht="18">
      <c r="B119" s="78" t="s">
        <v>342</v>
      </c>
      <c r="C119" s="79"/>
      <c r="F119" s="77">
        <v>3699.7</v>
      </c>
    </row>
    <row r="120" spans="2:3" ht="18">
      <c r="B120" s="78"/>
      <c r="C120" s="79"/>
    </row>
    <row r="121" spans="2:3" ht="18" hidden="1">
      <c r="B121" s="78" t="s">
        <v>78</v>
      </c>
      <c r="C121" s="79"/>
    </row>
    <row r="122" spans="2:3" ht="18" hidden="1">
      <c r="B122" s="78" t="s">
        <v>79</v>
      </c>
      <c r="C122" s="79"/>
    </row>
    <row r="123" spans="2:3" ht="18" hidden="1">
      <c r="B123" s="78"/>
      <c r="C123" s="79"/>
    </row>
    <row r="124" spans="2:3" ht="18" hidden="1">
      <c r="B124" s="78" t="s">
        <v>80</v>
      </c>
      <c r="C124" s="79"/>
    </row>
    <row r="125" spans="2:3" ht="18" hidden="1">
      <c r="B125" s="78" t="s">
        <v>81</v>
      </c>
      <c r="C125" s="79"/>
    </row>
    <row r="126" spans="2:3" ht="18" hidden="1">
      <c r="B126" s="78"/>
      <c r="C126" s="79"/>
    </row>
    <row r="127" spans="2:3" ht="18" hidden="1">
      <c r="B127" s="78" t="s">
        <v>82</v>
      </c>
      <c r="C127" s="79"/>
    </row>
    <row r="128" spans="2:3" ht="18" hidden="1">
      <c r="B128" s="78" t="s">
        <v>83</v>
      </c>
      <c r="C128" s="79"/>
    </row>
    <row r="129" spans="2:3" ht="18" hidden="1">
      <c r="B129" s="78"/>
      <c r="C129" s="79"/>
    </row>
    <row r="130" spans="2:3" ht="18" hidden="1">
      <c r="B130" s="78" t="s">
        <v>84</v>
      </c>
      <c r="C130" s="79"/>
    </row>
    <row r="131" spans="2:3" ht="18" hidden="1">
      <c r="B131" s="78" t="s">
        <v>85</v>
      </c>
      <c r="C131" s="79"/>
    </row>
    <row r="132" spans="2:3" ht="18" hidden="1">
      <c r="B132" s="78"/>
      <c r="C132" s="79"/>
    </row>
    <row r="133" spans="2:3" ht="18" hidden="1">
      <c r="B133" s="78"/>
      <c r="C133" s="79"/>
    </row>
    <row r="134" spans="2:8" ht="18">
      <c r="B134" s="78" t="s">
        <v>86</v>
      </c>
      <c r="C134" s="79"/>
      <c r="E134" s="76"/>
      <c r="F134" s="76">
        <f>F119+F29-F115</f>
        <v>-1822.0000000000073</v>
      </c>
      <c r="H134" s="76"/>
    </row>
    <row r="137" spans="2:3" ht="18">
      <c r="B137" s="78" t="s">
        <v>87</v>
      </c>
      <c r="C137" s="79"/>
    </row>
    <row r="138" spans="2:3" ht="18">
      <c r="B138" s="78" t="s">
        <v>88</v>
      </c>
      <c r="C138" s="79"/>
    </row>
    <row r="139" spans="2:3" ht="18">
      <c r="B139" s="78" t="s">
        <v>89</v>
      </c>
      <c r="C139" s="79"/>
    </row>
  </sheetData>
  <sheetProtection/>
  <mergeCells count="16"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5"/>
  <sheetViews>
    <sheetView zoomScalePageLayoutView="0" workbookViewId="0" topLeftCell="A4">
      <selection activeCell="F24" sqref="D24:F24"/>
    </sheetView>
  </sheetViews>
  <sheetFormatPr defaultColWidth="9.140625" defaultRowHeight="12.75"/>
  <cols>
    <col min="1" max="1" width="6.7109375" style="117" customWidth="1"/>
    <col min="2" max="2" width="37.421875" style="74" customWidth="1"/>
    <col min="3" max="3" width="11.8515625" style="113" customWidth="1"/>
    <col min="4" max="5" width="11.7109375" style="114" customWidth="1"/>
    <col min="6" max="7" width="11.140625" style="114" customWidth="1"/>
    <col min="8" max="8" width="12.00390625" style="114" customWidth="1"/>
    <col min="9" max="9" width="12.57421875" style="30" customWidth="1"/>
    <col min="10" max="16384" width="9.140625" style="1" customWidth="1"/>
  </cols>
  <sheetData>
    <row r="1" spans="1:9" s="7" customFormat="1" ht="67.5" customHeight="1">
      <c r="A1" s="180" t="s">
        <v>477</v>
      </c>
      <c r="B1" s="180"/>
      <c r="C1" s="180"/>
      <c r="D1" s="180"/>
      <c r="E1" s="180"/>
      <c r="F1" s="180"/>
      <c r="G1" s="180"/>
      <c r="H1" s="180"/>
      <c r="I1" s="35"/>
    </row>
    <row r="2" spans="1:8" ht="12.75" customHeight="1">
      <c r="A2" s="92"/>
      <c r="B2" s="200" t="s">
        <v>2</v>
      </c>
      <c r="C2" s="93"/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</row>
    <row r="3" spans="1:8" ht="48.75" customHeight="1">
      <c r="A3" s="94"/>
      <c r="B3" s="201"/>
      <c r="C3" s="95"/>
      <c r="D3" s="181"/>
      <c r="E3" s="183"/>
      <c r="F3" s="181"/>
      <c r="G3" s="183"/>
      <c r="H3" s="183"/>
    </row>
    <row r="4" spans="1:8" ht="18.75">
      <c r="A4" s="94"/>
      <c r="B4" s="160" t="s">
        <v>76</v>
      </c>
      <c r="C4" s="96"/>
      <c r="D4" s="45">
        <f>D5+D6+D7+D8+D9+D10+D11+D12+D13+D14+D15+D16+D17+D18+D19</f>
        <v>5150</v>
      </c>
      <c r="E4" s="45">
        <f>E5+E6+E7+E8+E9+E10+E11+E12+E13+E14+E15+E16+E17+E18+E19</f>
        <v>1656</v>
      </c>
      <c r="F4" s="45">
        <f>F5+F6+F7+F8+F9+F10+F11+F12+F13+F14+F15+F16+F17+F18+F19+F20</f>
        <v>629.8000000000001</v>
      </c>
      <c r="G4" s="46">
        <f>F4/D4</f>
        <v>0.12229126213592234</v>
      </c>
      <c r="H4" s="46">
        <f>F4/E4</f>
        <v>0.3803140096618358</v>
      </c>
    </row>
    <row r="5" spans="1:8" ht="18.75">
      <c r="A5" s="94"/>
      <c r="B5" s="160" t="s">
        <v>5</v>
      </c>
      <c r="C5" s="97"/>
      <c r="D5" s="47">
        <v>228</v>
      </c>
      <c r="E5" s="47">
        <v>115</v>
      </c>
      <c r="F5" s="47">
        <v>69.9</v>
      </c>
      <c r="G5" s="46">
        <f aca="true" t="shared" si="0" ref="G5:G28">F5/D5</f>
        <v>0.30657894736842106</v>
      </c>
      <c r="H5" s="46">
        <f aca="true" t="shared" si="1" ref="H5:H27">F5/E5</f>
        <v>0.6078260869565217</v>
      </c>
    </row>
    <row r="6" spans="1:8" ht="18.75" hidden="1">
      <c r="A6" s="94"/>
      <c r="B6" s="160" t="s">
        <v>204</v>
      </c>
      <c r="C6" s="97"/>
      <c r="D6" s="47">
        <v>0</v>
      </c>
      <c r="E6" s="47">
        <v>0</v>
      </c>
      <c r="F6" s="47">
        <v>0</v>
      </c>
      <c r="G6" s="46" t="e">
        <f t="shared" si="0"/>
        <v>#DIV/0!</v>
      </c>
      <c r="H6" s="46" t="e">
        <f t="shared" si="1"/>
        <v>#DIV/0!</v>
      </c>
    </row>
    <row r="7" spans="1:8" ht="18.75">
      <c r="A7" s="94"/>
      <c r="B7" s="160" t="s">
        <v>7</v>
      </c>
      <c r="C7" s="97"/>
      <c r="D7" s="47">
        <v>1590</v>
      </c>
      <c r="E7" s="47">
        <v>1020</v>
      </c>
      <c r="F7" s="47">
        <v>125.4</v>
      </c>
      <c r="G7" s="46">
        <f t="shared" si="0"/>
        <v>0.0788679245283019</v>
      </c>
      <c r="H7" s="46">
        <f t="shared" si="1"/>
        <v>0.12294117647058823</v>
      </c>
    </row>
    <row r="8" spans="1:8" ht="18.75">
      <c r="A8" s="94"/>
      <c r="B8" s="160" t="s">
        <v>8</v>
      </c>
      <c r="C8" s="97"/>
      <c r="D8" s="47">
        <v>320</v>
      </c>
      <c r="E8" s="47">
        <v>15</v>
      </c>
      <c r="F8" s="47">
        <v>41.6</v>
      </c>
      <c r="G8" s="46">
        <f t="shared" si="0"/>
        <v>0.13</v>
      </c>
      <c r="H8" s="46">
        <f t="shared" si="1"/>
        <v>2.7733333333333334</v>
      </c>
    </row>
    <row r="9" spans="1:8" ht="18.75">
      <c r="A9" s="94"/>
      <c r="B9" s="160" t="s">
        <v>9</v>
      </c>
      <c r="C9" s="97"/>
      <c r="D9" s="47">
        <v>3000</v>
      </c>
      <c r="E9" s="47">
        <v>500</v>
      </c>
      <c r="F9" s="47">
        <v>367.7</v>
      </c>
      <c r="G9" s="46">
        <f t="shared" si="0"/>
        <v>0.12256666666666666</v>
      </c>
      <c r="H9" s="46">
        <f t="shared" si="1"/>
        <v>0.7353999999999999</v>
      </c>
    </row>
    <row r="10" spans="1:8" ht="18.75">
      <c r="A10" s="94"/>
      <c r="B10" s="160" t="s">
        <v>99</v>
      </c>
      <c r="C10" s="97"/>
      <c r="D10" s="47">
        <v>12</v>
      </c>
      <c r="E10" s="47">
        <v>6</v>
      </c>
      <c r="F10" s="47">
        <v>16.6</v>
      </c>
      <c r="G10" s="46">
        <f t="shared" si="0"/>
        <v>1.3833333333333335</v>
      </c>
      <c r="H10" s="46">
        <f t="shared" si="1"/>
        <v>2.766666666666667</v>
      </c>
    </row>
    <row r="11" spans="1:8" ht="31.5" hidden="1">
      <c r="A11" s="94"/>
      <c r="B11" s="160" t="s">
        <v>10</v>
      </c>
      <c r="C11" s="97"/>
      <c r="D11" s="47">
        <v>0</v>
      </c>
      <c r="E11" s="47">
        <v>0</v>
      </c>
      <c r="F11" s="47">
        <v>0</v>
      </c>
      <c r="G11" s="46" t="e">
        <f t="shared" si="0"/>
        <v>#DIV/0!</v>
      </c>
      <c r="H11" s="46" t="e">
        <f t="shared" si="1"/>
        <v>#DIV/0!</v>
      </c>
    </row>
    <row r="12" spans="1:8" ht="18.75" hidden="1">
      <c r="A12" s="94"/>
      <c r="B12" s="160" t="s">
        <v>11</v>
      </c>
      <c r="C12" s="97"/>
      <c r="D12" s="47">
        <v>0</v>
      </c>
      <c r="E12" s="47">
        <v>0</v>
      </c>
      <c r="F12" s="47">
        <v>0</v>
      </c>
      <c r="G12" s="46" t="e">
        <f t="shared" si="0"/>
        <v>#DIV/0!</v>
      </c>
      <c r="H12" s="46" t="e">
        <f t="shared" si="1"/>
        <v>#DIV/0!</v>
      </c>
    </row>
    <row r="13" spans="1:8" ht="18.75" hidden="1">
      <c r="A13" s="94"/>
      <c r="B13" s="160" t="s">
        <v>12</v>
      </c>
      <c r="C13" s="97"/>
      <c r="D13" s="47">
        <v>0</v>
      </c>
      <c r="E13" s="47">
        <v>0</v>
      </c>
      <c r="F13" s="47">
        <v>0</v>
      </c>
      <c r="G13" s="46" t="e">
        <f t="shared" si="0"/>
        <v>#DIV/0!</v>
      </c>
      <c r="H13" s="46" t="e">
        <f t="shared" si="1"/>
        <v>#DIV/0!</v>
      </c>
    </row>
    <row r="14" spans="1:8" ht="18.75" hidden="1">
      <c r="A14" s="94"/>
      <c r="B14" s="160" t="s">
        <v>14</v>
      </c>
      <c r="C14" s="97"/>
      <c r="D14" s="47">
        <v>0</v>
      </c>
      <c r="E14" s="47">
        <v>0</v>
      </c>
      <c r="F14" s="47">
        <v>0</v>
      </c>
      <c r="G14" s="46" t="e">
        <f t="shared" si="0"/>
        <v>#DIV/0!</v>
      </c>
      <c r="H14" s="46" t="e">
        <f t="shared" si="1"/>
        <v>#DIV/0!</v>
      </c>
    </row>
    <row r="15" spans="1:8" ht="18.75" hidden="1">
      <c r="A15" s="94"/>
      <c r="B15" s="160" t="s">
        <v>15</v>
      </c>
      <c r="C15" s="97"/>
      <c r="D15" s="47">
        <v>0</v>
      </c>
      <c r="E15" s="47">
        <v>0</v>
      </c>
      <c r="F15" s="47">
        <v>0</v>
      </c>
      <c r="G15" s="46" t="e">
        <f t="shared" si="0"/>
        <v>#DIV/0!</v>
      </c>
      <c r="H15" s="46" t="e">
        <f t="shared" si="1"/>
        <v>#DIV/0!</v>
      </c>
    </row>
    <row r="16" spans="1:8" ht="31.5" hidden="1">
      <c r="A16" s="94"/>
      <c r="B16" s="160" t="s">
        <v>16</v>
      </c>
      <c r="C16" s="97"/>
      <c r="D16" s="47">
        <v>0</v>
      </c>
      <c r="E16" s="47">
        <v>0</v>
      </c>
      <c r="F16" s="47">
        <v>0</v>
      </c>
      <c r="G16" s="46" t="e">
        <f t="shared" si="0"/>
        <v>#DIV/0!</v>
      </c>
      <c r="H16" s="46" t="e">
        <f t="shared" si="1"/>
        <v>#DIV/0!</v>
      </c>
    </row>
    <row r="17" spans="1:8" ht="31.5" hidden="1">
      <c r="A17" s="94"/>
      <c r="B17" s="160" t="s">
        <v>225</v>
      </c>
      <c r="C17" s="97"/>
      <c r="D17" s="47">
        <v>0</v>
      </c>
      <c r="E17" s="47">
        <v>0</v>
      </c>
      <c r="F17" s="47">
        <v>0</v>
      </c>
      <c r="G17" s="46" t="e">
        <f t="shared" si="0"/>
        <v>#DIV/0!</v>
      </c>
      <c r="H17" s="46" t="e">
        <f t="shared" si="1"/>
        <v>#DIV/0!</v>
      </c>
    </row>
    <row r="18" spans="1:8" ht="18.75" hidden="1">
      <c r="A18" s="94"/>
      <c r="B18" s="160" t="s">
        <v>108</v>
      </c>
      <c r="C18" s="97"/>
      <c r="D18" s="47">
        <v>0</v>
      </c>
      <c r="E18" s="47">
        <v>0</v>
      </c>
      <c r="F18" s="47">
        <v>0</v>
      </c>
      <c r="G18" s="46" t="e">
        <f t="shared" si="0"/>
        <v>#DIV/0!</v>
      </c>
      <c r="H18" s="46" t="e">
        <f t="shared" si="1"/>
        <v>#DIV/0!</v>
      </c>
    </row>
    <row r="19" spans="1:8" ht="18.75" hidden="1">
      <c r="A19" s="94"/>
      <c r="B19" s="160" t="s">
        <v>21</v>
      </c>
      <c r="C19" s="97"/>
      <c r="D19" s="47">
        <v>0</v>
      </c>
      <c r="E19" s="47">
        <v>0</v>
      </c>
      <c r="F19" s="47"/>
      <c r="G19" s="46" t="e">
        <f t="shared" si="0"/>
        <v>#DIV/0!</v>
      </c>
      <c r="H19" s="46" t="e">
        <f t="shared" si="1"/>
        <v>#DIV/0!</v>
      </c>
    </row>
    <row r="20" spans="1:8" ht="30.75" customHeight="1">
      <c r="A20" s="94"/>
      <c r="B20" s="160" t="s">
        <v>473</v>
      </c>
      <c r="C20" s="97"/>
      <c r="D20" s="47"/>
      <c r="E20" s="47"/>
      <c r="F20" s="47">
        <v>8.6</v>
      </c>
      <c r="G20" s="46">
        <v>0</v>
      </c>
      <c r="H20" s="46">
        <v>0</v>
      </c>
    </row>
    <row r="21" spans="1:8" ht="31.5">
      <c r="A21" s="94"/>
      <c r="B21" s="161" t="s">
        <v>75</v>
      </c>
      <c r="C21" s="98"/>
      <c r="D21" s="47">
        <f>D22+D23+D24+D25+D26</f>
        <v>283.1</v>
      </c>
      <c r="E21" s="47">
        <f>E22+E23+E24+E25+E26</f>
        <v>141.5</v>
      </c>
      <c r="F21" s="47">
        <f>F22+F23+F24+F25+F26</f>
        <v>99.4</v>
      </c>
      <c r="G21" s="46">
        <f t="shared" si="0"/>
        <v>0.35111268103143767</v>
      </c>
      <c r="H21" s="46">
        <f t="shared" si="1"/>
        <v>0.7024734982332156</v>
      </c>
    </row>
    <row r="22" spans="1:8" ht="18.75">
      <c r="A22" s="94"/>
      <c r="B22" s="160" t="s">
        <v>23</v>
      </c>
      <c r="C22" s="97"/>
      <c r="D22" s="167">
        <v>116.4</v>
      </c>
      <c r="E22" s="167">
        <v>58.2</v>
      </c>
      <c r="F22" s="167">
        <v>48.1</v>
      </c>
      <c r="G22" s="46">
        <f t="shared" si="0"/>
        <v>0.41323024054982815</v>
      </c>
      <c r="H22" s="46">
        <f t="shared" si="1"/>
        <v>0.8264604810996563</v>
      </c>
    </row>
    <row r="23" spans="1:8" ht="18.75" hidden="1">
      <c r="A23" s="94"/>
      <c r="B23" s="160" t="s">
        <v>61</v>
      </c>
      <c r="C23" s="97"/>
      <c r="D23" s="47">
        <v>0</v>
      </c>
      <c r="E23" s="47">
        <v>0</v>
      </c>
      <c r="F23" s="47">
        <v>0</v>
      </c>
      <c r="G23" s="46" t="e">
        <f t="shared" si="0"/>
        <v>#DIV/0!</v>
      </c>
      <c r="H23" s="46" t="e">
        <f t="shared" si="1"/>
        <v>#DIV/0!</v>
      </c>
    </row>
    <row r="24" spans="1:8" ht="18.75">
      <c r="A24" s="94"/>
      <c r="B24" s="160" t="s">
        <v>94</v>
      </c>
      <c r="C24" s="97"/>
      <c r="D24" s="167">
        <v>166.7</v>
      </c>
      <c r="E24" s="167">
        <v>83.3</v>
      </c>
      <c r="F24" s="167">
        <v>51.3</v>
      </c>
      <c r="G24" s="46">
        <f t="shared" si="0"/>
        <v>0.3077384523095381</v>
      </c>
      <c r="H24" s="46">
        <f t="shared" si="1"/>
        <v>0.6158463385354142</v>
      </c>
    </row>
    <row r="25" spans="1:8" ht="47.25" hidden="1">
      <c r="A25" s="94"/>
      <c r="B25" s="160" t="s">
        <v>26</v>
      </c>
      <c r="C25" s="97"/>
      <c r="D25" s="47">
        <v>0</v>
      </c>
      <c r="E25" s="47"/>
      <c r="F25" s="47">
        <v>0</v>
      </c>
      <c r="G25" s="46" t="e">
        <f t="shared" si="0"/>
        <v>#DIV/0!</v>
      </c>
      <c r="H25" s="46" t="e">
        <f t="shared" si="1"/>
        <v>#DIV/0!</v>
      </c>
    </row>
    <row r="26" spans="1:8" ht="32.25" hidden="1" thickBot="1">
      <c r="A26" s="94"/>
      <c r="B26" s="99" t="s">
        <v>139</v>
      </c>
      <c r="C26" s="100"/>
      <c r="D26" s="47">
        <v>0</v>
      </c>
      <c r="E26" s="47">
        <v>0</v>
      </c>
      <c r="F26" s="47">
        <v>0</v>
      </c>
      <c r="G26" s="46" t="e">
        <f t="shared" si="0"/>
        <v>#DIV/0!</v>
      </c>
      <c r="H26" s="46" t="e">
        <f t="shared" si="1"/>
        <v>#DIV/0!</v>
      </c>
    </row>
    <row r="27" spans="1:8" ht="18.75">
      <c r="A27" s="101"/>
      <c r="B27" s="161" t="s">
        <v>27</v>
      </c>
      <c r="C27" s="102"/>
      <c r="D27" s="47">
        <f>D4+D21</f>
        <v>5433.1</v>
      </c>
      <c r="E27" s="47">
        <f>E4+E21</f>
        <v>1797.5</v>
      </c>
      <c r="F27" s="47">
        <f>F4+F21</f>
        <v>729.2</v>
      </c>
      <c r="G27" s="46">
        <f t="shared" si="0"/>
        <v>0.13421435276361562</v>
      </c>
      <c r="H27" s="46">
        <f t="shared" si="1"/>
        <v>0.40567454798331015</v>
      </c>
    </row>
    <row r="28" spans="1:8" ht="18.75" hidden="1">
      <c r="A28" s="94"/>
      <c r="B28" s="160" t="s">
        <v>100</v>
      </c>
      <c r="C28" s="97"/>
      <c r="D28" s="103">
        <f>D4</f>
        <v>5150</v>
      </c>
      <c r="E28" s="103">
        <f>E4</f>
        <v>1656</v>
      </c>
      <c r="F28" s="103">
        <f>F4</f>
        <v>629.8000000000001</v>
      </c>
      <c r="G28" s="46">
        <f t="shared" si="0"/>
        <v>0.12229126213592234</v>
      </c>
      <c r="H28" s="104">
        <f>F28/E28</f>
        <v>0.3803140096618358</v>
      </c>
    </row>
    <row r="29" spans="1:8" ht="12.75">
      <c r="A29" s="191"/>
      <c r="B29" s="194"/>
      <c r="C29" s="194"/>
      <c r="D29" s="194"/>
      <c r="E29" s="194"/>
      <c r="F29" s="194"/>
      <c r="G29" s="194"/>
      <c r="H29" s="195"/>
    </row>
    <row r="30" spans="1:8" ht="15" customHeight="1">
      <c r="A30" s="202" t="s">
        <v>143</v>
      </c>
      <c r="B30" s="200" t="s">
        <v>28</v>
      </c>
      <c r="C30" s="204" t="s">
        <v>168</v>
      </c>
      <c r="D30" s="181" t="s">
        <v>3</v>
      </c>
      <c r="E30" s="182" t="s">
        <v>453</v>
      </c>
      <c r="F30" s="181" t="s">
        <v>4</v>
      </c>
      <c r="G30" s="182" t="s">
        <v>321</v>
      </c>
      <c r="H30" s="182" t="s">
        <v>454</v>
      </c>
    </row>
    <row r="31" spans="1:8" ht="41.25" customHeight="1">
      <c r="A31" s="203"/>
      <c r="B31" s="201"/>
      <c r="C31" s="205"/>
      <c r="D31" s="181"/>
      <c r="E31" s="183"/>
      <c r="F31" s="181"/>
      <c r="G31" s="183"/>
      <c r="H31" s="183"/>
    </row>
    <row r="32" spans="1:8" ht="31.5">
      <c r="A32" s="98" t="s">
        <v>63</v>
      </c>
      <c r="B32" s="161" t="s">
        <v>29</v>
      </c>
      <c r="C32" s="98"/>
      <c r="D32" s="105">
        <f>D33+D34+D37+D38+D35</f>
        <v>3180.2999999999997</v>
      </c>
      <c r="E32" s="105">
        <f>E33+E34+E37+E38+E35</f>
        <v>1787.5</v>
      </c>
      <c r="F32" s="105">
        <f>F33+F34+F37+F38+F35</f>
        <v>1128.5</v>
      </c>
      <c r="G32" s="104">
        <f>F32/D32</f>
        <v>0.3548407382951294</v>
      </c>
      <c r="H32" s="104">
        <f>F32/E32</f>
        <v>0.6313286713286713</v>
      </c>
    </row>
    <row r="33" spans="1:8" ht="18.75" hidden="1">
      <c r="A33" s="97" t="s">
        <v>64</v>
      </c>
      <c r="B33" s="160" t="s">
        <v>95</v>
      </c>
      <c r="C33" s="97"/>
      <c r="D33" s="103">
        <v>0</v>
      </c>
      <c r="E33" s="103">
        <v>0</v>
      </c>
      <c r="F33" s="103">
        <v>0</v>
      </c>
      <c r="G33" s="104" t="e">
        <f aca="true" t="shared" si="2" ref="G33:G73">F33/D33</f>
        <v>#DIV/0!</v>
      </c>
      <c r="H33" s="104" t="e">
        <f aca="true" t="shared" si="3" ref="H33:H73">F33/E33</f>
        <v>#DIV/0!</v>
      </c>
    </row>
    <row r="34" spans="1:8" ht="96" customHeight="1">
      <c r="A34" s="97" t="s">
        <v>66</v>
      </c>
      <c r="B34" s="160" t="s">
        <v>146</v>
      </c>
      <c r="C34" s="97" t="s">
        <v>66</v>
      </c>
      <c r="D34" s="216">
        <v>2767.2</v>
      </c>
      <c r="E34" s="216">
        <v>1612.5</v>
      </c>
      <c r="F34" s="216">
        <v>1111.4</v>
      </c>
      <c r="G34" s="104">
        <f t="shared" si="2"/>
        <v>0.40163342006360225</v>
      </c>
      <c r="H34" s="104">
        <f t="shared" si="3"/>
        <v>0.6892403100775194</v>
      </c>
    </row>
    <row r="35" spans="1:8" ht="33" customHeight="1">
      <c r="A35" s="97" t="s">
        <v>173</v>
      </c>
      <c r="B35" s="160" t="s">
        <v>320</v>
      </c>
      <c r="C35" s="97" t="s">
        <v>173</v>
      </c>
      <c r="D35" s="216">
        <f>D36</f>
        <v>225</v>
      </c>
      <c r="E35" s="216">
        <f>E36</f>
        <v>67.5</v>
      </c>
      <c r="F35" s="216">
        <f>F36</f>
        <v>0</v>
      </c>
      <c r="G35" s="104">
        <f t="shared" si="2"/>
        <v>0</v>
      </c>
      <c r="H35" s="104">
        <f t="shared" si="3"/>
        <v>0</v>
      </c>
    </row>
    <row r="36" spans="1:8" ht="48.75" customHeight="1">
      <c r="A36" s="97"/>
      <c r="B36" s="160" t="s">
        <v>382</v>
      </c>
      <c r="C36" s="97" t="s">
        <v>381</v>
      </c>
      <c r="D36" s="216">
        <v>225</v>
      </c>
      <c r="E36" s="216">
        <v>67.5</v>
      </c>
      <c r="F36" s="216">
        <v>0</v>
      </c>
      <c r="G36" s="104">
        <f t="shared" si="2"/>
        <v>0</v>
      </c>
      <c r="H36" s="104">
        <f t="shared" si="3"/>
        <v>0</v>
      </c>
    </row>
    <row r="37" spans="1:8" ht="18.75">
      <c r="A37" s="97" t="s">
        <v>68</v>
      </c>
      <c r="B37" s="160" t="s">
        <v>32</v>
      </c>
      <c r="C37" s="97"/>
      <c r="D37" s="216">
        <v>40</v>
      </c>
      <c r="E37" s="216">
        <v>0</v>
      </c>
      <c r="F37" s="216">
        <v>0</v>
      </c>
      <c r="G37" s="104">
        <f t="shared" si="2"/>
        <v>0</v>
      </c>
      <c r="H37" s="104">
        <v>0</v>
      </c>
    </row>
    <row r="38" spans="1:8" ht="31.5">
      <c r="A38" s="97" t="s">
        <v>118</v>
      </c>
      <c r="B38" s="160" t="s">
        <v>111</v>
      </c>
      <c r="C38" s="97"/>
      <c r="D38" s="103">
        <f>D39+D40+D42+D41</f>
        <v>148.1</v>
      </c>
      <c r="E38" s="103">
        <f>E39+E40+E42+E41</f>
        <v>107.5</v>
      </c>
      <c r="F38" s="103">
        <f>F39+F40+F42+F41</f>
        <v>17.1</v>
      </c>
      <c r="G38" s="104">
        <f t="shared" si="2"/>
        <v>0.11546252532072925</v>
      </c>
      <c r="H38" s="104">
        <f t="shared" si="3"/>
        <v>0.15906976744186047</v>
      </c>
    </row>
    <row r="39" spans="1:9" s="16" customFormat="1" ht="31.5">
      <c r="A39" s="106"/>
      <c r="B39" s="55" t="s">
        <v>104</v>
      </c>
      <c r="C39" s="106" t="s">
        <v>227</v>
      </c>
      <c r="D39" s="217">
        <v>4.7</v>
      </c>
      <c r="E39" s="217">
        <v>3.3</v>
      </c>
      <c r="F39" s="217">
        <v>2.1</v>
      </c>
      <c r="G39" s="104">
        <f t="shared" si="2"/>
        <v>0.44680851063829785</v>
      </c>
      <c r="H39" s="104">
        <f t="shared" si="3"/>
        <v>0.6363636363636365</v>
      </c>
      <c r="I39" s="36"/>
    </row>
    <row r="40" spans="1:9" s="16" customFormat="1" ht="47.25" hidden="1">
      <c r="A40" s="106"/>
      <c r="B40" s="55" t="s">
        <v>177</v>
      </c>
      <c r="C40" s="106" t="s">
        <v>242</v>
      </c>
      <c r="D40" s="107">
        <v>0</v>
      </c>
      <c r="E40" s="107">
        <v>0</v>
      </c>
      <c r="F40" s="107">
        <v>0</v>
      </c>
      <c r="G40" s="104" t="e">
        <f t="shared" si="2"/>
        <v>#DIV/0!</v>
      </c>
      <c r="H40" s="104" t="e">
        <f t="shared" si="3"/>
        <v>#DIV/0!</v>
      </c>
      <c r="I40" s="36"/>
    </row>
    <row r="41" spans="1:9" s="16" customFormat="1" ht="31.5">
      <c r="A41" s="106"/>
      <c r="B41" s="55" t="s">
        <v>343</v>
      </c>
      <c r="C41" s="106" t="s">
        <v>281</v>
      </c>
      <c r="D41" s="217">
        <v>10</v>
      </c>
      <c r="E41" s="217">
        <v>10</v>
      </c>
      <c r="F41" s="217">
        <v>0</v>
      </c>
      <c r="G41" s="104">
        <f t="shared" si="2"/>
        <v>0</v>
      </c>
      <c r="H41" s="104">
        <f t="shared" si="3"/>
        <v>0</v>
      </c>
      <c r="I41" s="36"/>
    </row>
    <row r="42" spans="1:9" s="16" customFormat="1" ht="47.25">
      <c r="A42" s="106"/>
      <c r="B42" s="55" t="s">
        <v>307</v>
      </c>
      <c r="C42" s="106" t="s">
        <v>306</v>
      </c>
      <c r="D42" s="217">
        <v>133.4</v>
      </c>
      <c r="E42" s="217">
        <v>94.2</v>
      </c>
      <c r="F42" s="217">
        <v>15</v>
      </c>
      <c r="G42" s="104">
        <f t="shared" si="2"/>
        <v>0.11244377811094453</v>
      </c>
      <c r="H42" s="104">
        <f t="shared" si="3"/>
        <v>0.1592356687898089</v>
      </c>
      <c r="I42" s="36"/>
    </row>
    <row r="43" spans="1:8" ht="18.75">
      <c r="A43" s="98" t="s">
        <v>101</v>
      </c>
      <c r="B43" s="161" t="s">
        <v>96</v>
      </c>
      <c r="C43" s="98"/>
      <c r="D43" s="216">
        <f>D44</f>
        <v>166.7</v>
      </c>
      <c r="E43" s="216">
        <f>E44</f>
        <v>84.4</v>
      </c>
      <c r="F43" s="216">
        <f>F44</f>
        <v>51.3</v>
      </c>
      <c r="G43" s="104">
        <f t="shared" si="2"/>
        <v>0.3077384523095381</v>
      </c>
      <c r="H43" s="104">
        <f t="shared" si="3"/>
        <v>0.6078199052132701</v>
      </c>
    </row>
    <row r="44" spans="1:8" ht="51.75" customHeight="1">
      <c r="A44" s="97" t="s">
        <v>102</v>
      </c>
      <c r="B44" s="160" t="s">
        <v>150</v>
      </c>
      <c r="C44" s="97" t="s">
        <v>191</v>
      </c>
      <c r="D44" s="216">
        <v>166.7</v>
      </c>
      <c r="E44" s="216">
        <v>84.4</v>
      </c>
      <c r="F44" s="216">
        <v>51.3</v>
      </c>
      <c r="G44" s="104">
        <f t="shared" si="2"/>
        <v>0.3077384523095381</v>
      </c>
      <c r="H44" s="104">
        <f t="shared" si="3"/>
        <v>0.6078199052132701</v>
      </c>
    </row>
    <row r="45" spans="1:8" ht="31.5">
      <c r="A45" s="98" t="s">
        <v>69</v>
      </c>
      <c r="B45" s="161" t="s">
        <v>35</v>
      </c>
      <c r="C45" s="98"/>
      <c r="D45" s="218">
        <f aca="true" t="shared" si="4" ref="D45:F46">D46</f>
        <v>10</v>
      </c>
      <c r="E45" s="218">
        <f t="shared" si="4"/>
        <v>10</v>
      </c>
      <c r="F45" s="218">
        <f t="shared" si="4"/>
        <v>1.6</v>
      </c>
      <c r="G45" s="104">
        <f t="shared" si="2"/>
        <v>0.16</v>
      </c>
      <c r="H45" s="104">
        <f t="shared" si="3"/>
        <v>0.16</v>
      </c>
    </row>
    <row r="46" spans="1:8" ht="31.5">
      <c r="A46" s="97" t="s">
        <v>103</v>
      </c>
      <c r="B46" s="160" t="s">
        <v>98</v>
      </c>
      <c r="C46" s="97"/>
      <c r="D46" s="216">
        <f t="shared" si="4"/>
        <v>10</v>
      </c>
      <c r="E46" s="216">
        <f t="shared" si="4"/>
        <v>10</v>
      </c>
      <c r="F46" s="216">
        <f t="shared" si="4"/>
        <v>1.6</v>
      </c>
      <c r="G46" s="104">
        <f t="shared" si="2"/>
        <v>0.16</v>
      </c>
      <c r="H46" s="104">
        <f t="shared" si="3"/>
        <v>0.16</v>
      </c>
    </row>
    <row r="47" spans="1:9" s="16" customFormat="1" ht="51.75" customHeight="1">
      <c r="A47" s="106"/>
      <c r="B47" s="55" t="s">
        <v>351</v>
      </c>
      <c r="C47" s="106" t="s">
        <v>350</v>
      </c>
      <c r="D47" s="217">
        <v>10</v>
      </c>
      <c r="E47" s="217">
        <v>10</v>
      </c>
      <c r="F47" s="217">
        <v>1.6</v>
      </c>
      <c r="G47" s="104">
        <f t="shared" si="2"/>
        <v>0.16</v>
      </c>
      <c r="H47" s="104">
        <f t="shared" si="3"/>
        <v>0.16</v>
      </c>
      <c r="I47" s="36"/>
    </row>
    <row r="48" spans="1:9" s="11" customFormat="1" ht="31.5">
      <c r="A48" s="98" t="s">
        <v>70</v>
      </c>
      <c r="B48" s="161" t="s">
        <v>37</v>
      </c>
      <c r="C48" s="98"/>
      <c r="D48" s="218">
        <f aca="true" t="shared" si="5" ref="D48:F49">D49</f>
        <v>164</v>
      </c>
      <c r="E48" s="218">
        <f t="shared" si="5"/>
        <v>113.6</v>
      </c>
      <c r="F48" s="218">
        <f t="shared" si="5"/>
        <v>0</v>
      </c>
      <c r="G48" s="104">
        <f t="shared" si="2"/>
        <v>0</v>
      </c>
      <c r="H48" s="104">
        <f t="shared" si="3"/>
        <v>0</v>
      </c>
      <c r="I48" s="37"/>
    </row>
    <row r="49" spans="1:8" ht="31.5">
      <c r="A49" s="108" t="s">
        <v>71</v>
      </c>
      <c r="B49" s="72" t="s">
        <v>113</v>
      </c>
      <c r="C49" s="97"/>
      <c r="D49" s="216">
        <f t="shared" si="5"/>
        <v>164</v>
      </c>
      <c r="E49" s="216">
        <f t="shared" si="5"/>
        <v>113.6</v>
      </c>
      <c r="F49" s="216">
        <f t="shared" si="5"/>
        <v>0</v>
      </c>
      <c r="G49" s="104">
        <f t="shared" si="2"/>
        <v>0</v>
      </c>
      <c r="H49" s="104">
        <f t="shared" si="3"/>
        <v>0</v>
      </c>
    </row>
    <row r="50" spans="1:9" s="16" customFormat="1" ht="31.5">
      <c r="A50" s="106"/>
      <c r="B50" s="68" t="s">
        <v>113</v>
      </c>
      <c r="C50" s="106" t="s">
        <v>248</v>
      </c>
      <c r="D50" s="217">
        <v>164</v>
      </c>
      <c r="E50" s="217">
        <v>113.6</v>
      </c>
      <c r="F50" s="217">
        <v>0</v>
      </c>
      <c r="G50" s="104">
        <f t="shared" si="2"/>
        <v>0</v>
      </c>
      <c r="H50" s="104">
        <f t="shared" si="3"/>
        <v>0</v>
      </c>
      <c r="I50" s="36"/>
    </row>
    <row r="51" spans="1:8" ht="31.5">
      <c r="A51" s="109" t="s">
        <v>72</v>
      </c>
      <c r="B51" s="161" t="s">
        <v>38</v>
      </c>
      <c r="C51" s="98"/>
      <c r="D51" s="105">
        <f>D52</f>
        <v>768.1</v>
      </c>
      <c r="E51" s="105">
        <f>E52</f>
        <v>403.79999999999995</v>
      </c>
      <c r="F51" s="105">
        <f>F52</f>
        <v>118.60000000000001</v>
      </c>
      <c r="G51" s="104">
        <f t="shared" si="2"/>
        <v>0.1544069782580393</v>
      </c>
      <c r="H51" s="104">
        <f t="shared" si="3"/>
        <v>0.2937097573055969</v>
      </c>
    </row>
    <row r="52" spans="1:8" ht="18.75">
      <c r="A52" s="98" t="s">
        <v>41</v>
      </c>
      <c r="B52" s="161" t="s">
        <v>42</v>
      </c>
      <c r="C52" s="98"/>
      <c r="D52" s="105">
        <f>D53+D54+D55+D56+D57+D58+D59+D60+D61</f>
        <v>768.1</v>
      </c>
      <c r="E52" s="105">
        <f>E53+E54+E55+E56+E57+E58+E59+E60+E61</f>
        <v>403.79999999999995</v>
      </c>
      <c r="F52" s="105">
        <f>F53+F54+F55+F56+F57+F58+F59+F60+F61</f>
        <v>118.60000000000001</v>
      </c>
      <c r="G52" s="104">
        <f t="shared" si="2"/>
        <v>0.1544069782580393</v>
      </c>
      <c r="H52" s="104">
        <f t="shared" si="3"/>
        <v>0.2937097573055969</v>
      </c>
    </row>
    <row r="53" spans="1:8" ht="47.25">
      <c r="A53" s="97"/>
      <c r="B53" s="55" t="s">
        <v>392</v>
      </c>
      <c r="C53" s="106" t="s">
        <v>391</v>
      </c>
      <c r="D53" s="217">
        <v>15</v>
      </c>
      <c r="E53" s="217">
        <v>15</v>
      </c>
      <c r="F53" s="217">
        <v>15</v>
      </c>
      <c r="G53" s="104">
        <f t="shared" si="2"/>
        <v>1</v>
      </c>
      <c r="H53" s="104">
        <f t="shared" si="3"/>
        <v>1</v>
      </c>
    </row>
    <row r="54" spans="1:8" ht="31.5">
      <c r="A54" s="97"/>
      <c r="B54" s="55" t="s">
        <v>394</v>
      </c>
      <c r="C54" s="106" t="s">
        <v>393</v>
      </c>
      <c r="D54" s="217">
        <v>50</v>
      </c>
      <c r="E54" s="217">
        <v>35</v>
      </c>
      <c r="F54" s="217">
        <v>0</v>
      </c>
      <c r="G54" s="104">
        <f t="shared" si="2"/>
        <v>0</v>
      </c>
      <c r="H54" s="104">
        <f t="shared" si="3"/>
        <v>0</v>
      </c>
    </row>
    <row r="55" spans="1:8" ht="47.25">
      <c r="A55" s="97"/>
      <c r="B55" s="55" t="s">
        <v>396</v>
      </c>
      <c r="C55" s="106" t="s">
        <v>395</v>
      </c>
      <c r="D55" s="217">
        <v>5</v>
      </c>
      <c r="E55" s="217">
        <v>3.5</v>
      </c>
      <c r="F55" s="217">
        <v>0</v>
      </c>
      <c r="G55" s="104">
        <f t="shared" si="2"/>
        <v>0</v>
      </c>
      <c r="H55" s="104">
        <f t="shared" si="3"/>
        <v>0</v>
      </c>
    </row>
    <row r="56" spans="1:8" ht="37.5" customHeight="1">
      <c r="A56" s="97"/>
      <c r="B56" s="55" t="s">
        <v>398</v>
      </c>
      <c r="C56" s="106" t="s">
        <v>397</v>
      </c>
      <c r="D56" s="217">
        <v>30</v>
      </c>
      <c r="E56" s="217">
        <v>21</v>
      </c>
      <c r="F56" s="217">
        <v>0</v>
      </c>
      <c r="G56" s="104">
        <f t="shared" si="2"/>
        <v>0</v>
      </c>
      <c r="H56" s="104">
        <f t="shared" si="3"/>
        <v>0</v>
      </c>
    </row>
    <row r="57" spans="1:8" ht="47.25">
      <c r="A57" s="97"/>
      <c r="B57" s="55" t="s">
        <v>400</v>
      </c>
      <c r="C57" s="106" t="s">
        <v>399</v>
      </c>
      <c r="D57" s="217">
        <v>20</v>
      </c>
      <c r="E57" s="217">
        <v>14</v>
      </c>
      <c r="F57" s="217">
        <v>0</v>
      </c>
      <c r="G57" s="104">
        <f t="shared" si="2"/>
        <v>0</v>
      </c>
      <c r="H57" s="104">
        <f t="shared" si="3"/>
        <v>0</v>
      </c>
    </row>
    <row r="58" spans="1:9" s="16" customFormat="1" ht="65.25" customHeight="1">
      <c r="A58" s="106"/>
      <c r="B58" s="55" t="s">
        <v>402</v>
      </c>
      <c r="C58" s="106" t="s">
        <v>401</v>
      </c>
      <c r="D58" s="217">
        <v>135.1</v>
      </c>
      <c r="E58" s="217">
        <v>18</v>
      </c>
      <c r="F58" s="217">
        <v>0</v>
      </c>
      <c r="G58" s="104">
        <f t="shared" si="2"/>
        <v>0</v>
      </c>
      <c r="H58" s="104">
        <f t="shared" si="3"/>
        <v>0</v>
      </c>
      <c r="I58" s="36"/>
    </row>
    <row r="59" spans="1:9" s="16" customFormat="1" ht="51" customHeight="1">
      <c r="A59" s="106"/>
      <c r="B59" s="55" t="s">
        <v>418</v>
      </c>
      <c r="C59" s="106" t="s">
        <v>407</v>
      </c>
      <c r="D59" s="217">
        <v>370</v>
      </c>
      <c r="E59" s="217">
        <v>220.9</v>
      </c>
      <c r="F59" s="217">
        <v>95.2</v>
      </c>
      <c r="G59" s="104">
        <f t="shared" si="2"/>
        <v>0.2572972972972973</v>
      </c>
      <c r="H59" s="104">
        <f t="shared" si="3"/>
        <v>0.43096423721140786</v>
      </c>
      <c r="I59" s="36"/>
    </row>
    <row r="60" spans="1:9" s="16" customFormat="1" ht="63" customHeight="1">
      <c r="A60" s="106"/>
      <c r="B60" s="55" t="s">
        <v>420</v>
      </c>
      <c r="C60" s="106" t="s">
        <v>419</v>
      </c>
      <c r="D60" s="217">
        <v>100</v>
      </c>
      <c r="E60" s="217">
        <v>35</v>
      </c>
      <c r="F60" s="217">
        <v>0</v>
      </c>
      <c r="G60" s="104">
        <f t="shared" si="2"/>
        <v>0</v>
      </c>
      <c r="H60" s="104">
        <f t="shared" si="3"/>
        <v>0</v>
      </c>
      <c r="I60" s="36"/>
    </row>
    <row r="61" spans="1:9" s="16" customFormat="1" ht="55.5" customHeight="1">
      <c r="A61" s="106"/>
      <c r="B61" s="55" t="s">
        <v>422</v>
      </c>
      <c r="C61" s="106" t="s">
        <v>421</v>
      </c>
      <c r="D61" s="217">
        <v>43</v>
      </c>
      <c r="E61" s="217">
        <v>41.4</v>
      </c>
      <c r="F61" s="217">
        <v>8.4</v>
      </c>
      <c r="G61" s="104">
        <f t="shared" si="2"/>
        <v>0.19534883720930232</v>
      </c>
      <c r="H61" s="104">
        <f t="shared" si="3"/>
        <v>0.2028985507246377</v>
      </c>
      <c r="I61" s="36"/>
    </row>
    <row r="62" spans="1:8" ht="39" customHeight="1">
      <c r="A62" s="110" t="s">
        <v>116</v>
      </c>
      <c r="B62" s="163" t="s">
        <v>114</v>
      </c>
      <c r="C62" s="110"/>
      <c r="D62" s="216">
        <f aca="true" t="shared" si="6" ref="D62:F63">D63</f>
        <v>3.8</v>
      </c>
      <c r="E62" s="216">
        <f t="shared" si="6"/>
        <v>1.9</v>
      </c>
      <c r="F62" s="216">
        <f t="shared" si="6"/>
        <v>0.6</v>
      </c>
      <c r="G62" s="104">
        <f t="shared" si="2"/>
        <v>0.15789473684210525</v>
      </c>
      <c r="H62" s="104">
        <f t="shared" si="3"/>
        <v>0.3157894736842105</v>
      </c>
    </row>
    <row r="63" spans="1:8" ht="42.75" customHeight="1">
      <c r="A63" s="108" t="s">
        <v>110</v>
      </c>
      <c r="B63" s="72" t="s">
        <v>117</v>
      </c>
      <c r="C63" s="108"/>
      <c r="D63" s="216">
        <f t="shared" si="6"/>
        <v>3.8</v>
      </c>
      <c r="E63" s="216">
        <f t="shared" si="6"/>
        <v>1.9</v>
      </c>
      <c r="F63" s="216">
        <f t="shared" si="6"/>
        <v>0.6</v>
      </c>
      <c r="G63" s="104">
        <f t="shared" si="2"/>
        <v>0.15789473684210525</v>
      </c>
      <c r="H63" s="104">
        <f t="shared" si="3"/>
        <v>0.3157894736842105</v>
      </c>
    </row>
    <row r="64" spans="1:9" s="16" customFormat="1" ht="42" customHeight="1">
      <c r="A64" s="106"/>
      <c r="B64" s="55" t="s">
        <v>194</v>
      </c>
      <c r="C64" s="106" t="s">
        <v>230</v>
      </c>
      <c r="D64" s="217">
        <v>3.8</v>
      </c>
      <c r="E64" s="217">
        <v>1.9</v>
      </c>
      <c r="F64" s="217">
        <v>0.6</v>
      </c>
      <c r="G64" s="104">
        <f t="shared" si="2"/>
        <v>0.15789473684210525</v>
      </c>
      <c r="H64" s="104">
        <f t="shared" si="3"/>
        <v>0.3157894736842105</v>
      </c>
      <c r="I64" s="36"/>
    </row>
    <row r="65" spans="1:8" ht="17.25" customHeight="1" hidden="1">
      <c r="A65" s="98" t="s">
        <v>43</v>
      </c>
      <c r="B65" s="161" t="s">
        <v>44</v>
      </c>
      <c r="C65" s="98"/>
      <c r="D65" s="105">
        <f aca="true" t="shared" si="7" ref="D65:F66">D66</f>
        <v>0</v>
      </c>
      <c r="E65" s="105">
        <f t="shared" si="7"/>
        <v>0</v>
      </c>
      <c r="F65" s="105">
        <f t="shared" si="7"/>
        <v>0</v>
      </c>
      <c r="G65" s="104" t="e">
        <f t="shared" si="2"/>
        <v>#DIV/0!</v>
      </c>
      <c r="H65" s="104" t="e">
        <f t="shared" si="3"/>
        <v>#DIV/0!</v>
      </c>
    </row>
    <row r="66" spans="1:8" ht="18.75" customHeight="1" hidden="1">
      <c r="A66" s="97" t="s">
        <v>47</v>
      </c>
      <c r="B66" s="160" t="s">
        <v>48</v>
      </c>
      <c r="C66" s="97"/>
      <c r="D66" s="103">
        <f t="shared" si="7"/>
        <v>0</v>
      </c>
      <c r="E66" s="103">
        <f t="shared" si="7"/>
        <v>0</v>
      </c>
      <c r="F66" s="103">
        <f t="shared" si="7"/>
        <v>0</v>
      </c>
      <c r="G66" s="104" t="e">
        <f t="shared" si="2"/>
        <v>#DIV/0!</v>
      </c>
      <c r="H66" s="104" t="e">
        <f t="shared" si="3"/>
        <v>#DIV/0!</v>
      </c>
    </row>
    <row r="67" spans="1:9" s="16" customFormat="1" ht="39" customHeight="1" hidden="1">
      <c r="A67" s="106"/>
      <c r="B67" s="55" t="s">
        <v>189</v>
      </c>
      <c r="C67" s="106" t="s">
        <v>190</v>
      </c>
      <c r="D67" s="107">
        <v>0</v>
      </c>
      <c r="E67" s="107">
        <v>0</v>
      </c>
      <c r="F67" s="107">
        <v>0</v>
      </c>
      <c r="G67" s="104" t="e">
        <f t="shared" si="2"/>
        <v>#DIV/0!</v>
      </c>
      <c r="H67" s="104" t="e">
        <f t="shared" si="3"/>
        <v>#DIV/0!</v>
      </c>
      <c r="I67" s="36"/>
    </row>
    <row r="68" spans="1:8" ht="17.25" customHeight="1">
      <c r="A68" s="98">
        <v>1000</v>
      </c>
      <c r="B68" s="161" t="s">
        <v>55</v>
      </c>
      <c r="C68" s="98"/>
      <c r="D68" s="218">
        <f>D69</f>
        <v>36</v>
      </c>
      <c r="E68" s="218">
        <f>E69</f>
        <v>18</v>
      </c>
      <c r="F68" s="218">
        <f>F69</f>
        <v>15</v>
      </c>
      <c r="G68" s="104">
        <f t="shared" si="2"/>
        <v>0.4166666666666667</v>
      </c>
      <c r="H68" s="104">
        <f t="shared" si="3"/>
        <v>0.8333333333333334</v>
      </c>
    </row>
    <row r="69" spans="1:8" ht="16.5" customHeight="1">
      <c r="A69" s="97">
        <v>1001</v>
      </c>
      <c r="B69" s="160" t="s">
        <v>159</v>
      </c>
      <c r="C69" s="97" t="s">
        <v>231</v>
      </c>
      <c r="D69" s="216">
        <v>36</v>
      </c>
      <c r="E69" s="216">
        <v>18</v>
      </c>
      <c r="F69" s="216">
        <v>15</v>
      </c>
      <c r="G69" s="104">
        <f t="shared" si="2"/>
        <v>0.4166666666666667</v>
      </c>
      <c r="H69" s="104">
        <f t="shared" si="3"/>
        <v>0.8333333333333334</v>
      </c>
    </row>
    <row r="70" spans="1:8" ht="30.75" customHeight="1">
      <c r="A70" s="98"/>
      <c r="B70" s="161" t="s">
        <v>92</v>
      </c>
      <c r="C70" s="98"/>
      <c r="D70" s="216">
        <f>D71</f>
        <v>1635</v>
      </c>
      <c r="E70" s="216">
        <f>E71</f>
        <v>816</v>
      </c>
      <c r="F70" s="216">
        <f>F71</f>
        <v>0</v>
      </c>
      <c r="G70" s="104">
        <f t="shared" si="2"/>
        <v>0</v>
      </c>
      <c r="H70" s="104">
        <f t="shared" si="3"/>
        <v>0</v>
      </c>
    </row>
    <row r="71" spans="1:9" s="16" customFormat="1" ht="47.25">
      <c r="A71" s="106"/>
      <c r="B71" s="55" t="s">
        <v>93</v>
      </c>
      <c r="C71" s="106" t="s">
        <v>170</v>
      </c>
      <c r="D71" s="217">
        <v>1635</v>
      </c>
      <c r="E71" s="217">
        <v>816</v>
      </c>
      <c r="F71" s="217">
        <v>0</v>
      </c>
      <c r="G71" s="104">
        <f t="shared" si="2"/>
        <v>0</v>
      </c>
      <c r="H71" s="104">
        <f t="shared" si="3"/>
        <v>0</v>
      </c>
      <c r="I71" s="36"/>
    </row>
    <row r="72" spans="1:8" ht="18.75">
      <c r="A72" s="98"/>
      <c r="B72" s="161" t="s">
        <v>62</v>
      </c>
      <c r="C72" s="48"/>
      <c r="D72" s="105">
        <f>D32+D43+D45+D48+D51++D62+D65+D68+D70</f>
        <v>5963.9</v>
      </c>
      <c r="E72" s="105">
        <f>E32+E43+E45+E48+E51++E62+E65+E68+E70</f>
        <v>3235.2000000000003</v>
      </c>
      <c r="F72" s="105">
        <f>F32+F43+F45+F48+F51++F62+F65+F68+F70</f>
        <v>1315.5999999999997</v>
      </c>
      <c r="G72" s="104">
        <f t="shared" si="2"/>
        <v>0.22059390667180867</v>
      </c>
      <c r="H72" s="104">
        <f t="shared" si="3"/>
        <v>0.4066518298714143</v>
      </c>
    </row>
    <row r="73" spans="1:8" ht="15.75" customHeight="1">
      <c r="A73" s="111"/>
      <c r="B73" s="160" t="s">
        <v>77</v>
      </c>
      <c r="C73" s="97"/>
      <c r="D73" s="112">
        <f>D70</f>
        <v>1635</v>
      </c>
      <c r="E73" s="112">
        <f>E70</f>
        <v>816</v>
      </c>
      <c r="F73" s="112">
        <f>F70</f>
        <v>0</v>
      </c>
      <c r="G73" s="104">
        <f t="shared" si="2"/>
        <v>0</v>
      </c>
      <c r="H73" s="104">
        <f t="shared" si="3"/>
        <v>0</v>
      </c>
    </row>
    <row r="74" spans="1:10" ht="18">
      <c r="A74" s="113"/>
      <c r="J74" s="43"/>
    </row>
    <row r="75" spans="1:6" ht="18">
      <c r="A75" s="113"/>
      <c r="B75" s="78" t="s">
        <v>342</v>
      </c>
      <c r="C75" s="115"/>
      <c r="F75" s="114">
        <v>975.7</v>
      </c>
    </row>
    <row r="76" spans="1:3" ht="18">
      <c r="A76" s="113"/>
      <c r="B76" s="78"/>
      <c r="C76" s="115"/>
    </row>
    <row r="77" spans="1:3" ht="18" hidden="1">
      <c r="A77" s="113"/>
      <c r="B77" s="78" t="s">
        <v>78</v>
      </c>
      <c r="C77" s="115"/>
    </row>
    <row r="78" spans="1:3" ht="18" hidden="1">
      <c r="A78" s="113"/>
      <c r="B78" s="78" t="s">
        <v>79</v>
      </c>
      <c r="C78" s="115"/>
    </row>
    <row r="79" spans="1:3" ht="18" hidden="1">
      <c r="A79" s="113"/>
      <c r="B79" s="78"/>
      <c r="C79" s="115"/>
    </row>
    <row r="80" spans="1:3" ht="18" hidden="1">
      <c r="A80" s="113"/>
      <c r="B80" s="78" t="s">
        <v>80</v>
      </c>
      <c r="C80" s="115"/>
    </row>
    <row r="81" spans="1:3" ht="18" hidden="1">
      <c r="A81" s="113"/>
      <c r="B81" s="78" t="s">
        <v>81</v>
      </c>
      <c r="C81" s="115"/>
    </row>
    <row r="82" spans="1:3" ht="18" hidden="1">
      <c r="A82" s="113"/>
      <c r="B82" s="78"/>
      <c r="C82" s="115"/>
    </row>
    <row r="83" spans="1:3" ht="18" hidden="1">
      <c r="A83" s="113"/>
      <c r="B83" s="78" t="s">
        <v>82</v>
      </c>
      <c r="C83" s="115"/>
    </row>
    <row r="84" spans="1:3" ht="18" hidden="1">
      <c r="A84" s="113"/>
      <c r="B84" s="78" t="s">
        <v>83</v>
      </c>
      <c r="C84" s="115"/>
    </row>
    <row r="85" spans="1:3" ht="18" hidden="1">
      <c r="A85" s="113"/>
      <c r="B85" s="78"/>
      <c r="C85" s="115"/>
    </row>
    <row r="86" spans="1:3" ht="18" hidden="1">
      <c r="A86" s="113"/>
      <c r="B86" s="78" t="s">
        <v>84</v>
      </c>
      <c r="C86" s="115"/>
    </row>
    <row r="87" spans="1:3" ht="18" hidden="1">
      <c r="A87" s="113"/>
      <c r="B87" s="78" t="s">
        <v>85</v>
      </c>
      <c r="C87" s="115"/>
    </row>
    <row r="88" spans="1:3" ht="18" hidden="1">
      <c r="A88" s="113"/>
      <c r="B88" s="78"/>
      <c r="C88" s="115"/>
    </row>
    <row r="89" spans="1:3" ht="18" hidden="1">
      <c r="A89" s="113"/>
      <c r="B89" s="78"/>
      <c r="C89" s="115"/>
    </row>
    <row r="90" spans="1:8" ht="18">
      <c r="A90" s="113"/>
      <c r="B90" s="78" t="s">
        <v>86</v>
      </c>
      <c r="C90" s="115"/>
      <c r="F90" s="116">
        <f>F75+F27-F72</f>
        <v>389.3000000000004</v>
      </c>
      <c r="H90" s="116"/>
    </row>
    <row r="91" ht="18">
      <c r="A91" s="113"/>
    </row>
    <row r="92" ht="18">
      <c r="A92" s="113"/>
    </row>
    <row r="93" spans="1:3" ht="18">
      <c r="A93" s="113"/>
      <c r="B93" s="78" t="s">
        <v>87</v>
      </c>
      <c r="C93" s="115"/>
    </row>
    <row r="94" spans="1:3" ht="18">
      <c r="A94" s="113"/>
      <c r="B94" s="78" t="s">
        <v>88</v>
      </c>
      <c r="C94" s="115"/>
    </row>
    <row r="95" spans="1:3" ht="18">
      <c r="A95" s="113"/>
      <c r="B95" s="78" t="s">
        <v>89</v>
      </c>
      <c r="C95" s="115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4"/>
  <sheetViews>
    <sheetView zoomScalePageLayoutView="0" workbookViewId="0" topLeftCell="A7">
      <selection activeCell="A26" sqref="A26:IV26"/>
    </sheetView>
  </sheetViews>
  <sheetFormatPr defaultColWidth="9.140625" defaultRowHeight="12.75"/>
  <cols>
    <col min="1" max="1" width="7.8515625" style="74" customWidth="1"/>
    <col min="2" max="2" width="38.140625" style="74" customWidth="1"/>
    <col min="3" max="3" width="12.7109375" style="113" customWidth="1"/>
    <col min="4" max="5" width="11.7109375" style="114" customWidth="1"/>
    <col min="6" max="7" width="12.57421875" style="114" customWidth="1"/>
    <col min="8" max="8" width="11.140625" style="114" customWidth="1"/>
    <col min="9" max="9" width="9.140625" style="30" customWidth="1"/>
    <col min="10" max="16384" width="9.140625" style="1" customWidth="1"/>
  </cols>
  <sheetData>
    <row r="1" spans="1:9" s="5" customFormat="1" ht="52.5" customHeight="1">
      <c r="A1" s="180" t="s">
        <v>478</v>
      </c>
      <c r="B1" s="180"/>
      <c r="C1" s="180"/>
      <c r="D1" s="180"/>
      <c r="E1" s="180"/>
      <c r="F1" s="180"/>
      <c r="G1" s="180"/>
      <c r="H1" s="180"/>
      <c r="I1" s="38"/>
    </row>
    <row r="2" spans="1:8" ht="12.75" customHeight="1">
      <c r="A2" s="159"/>
      <c r="B2" s="186" t="s">
        <v>2</v>
      </c>
      <c r="C2" s="118"/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</row>
    <row r="3" spans="1:8" ht="51" customHeight="1">
      <c r="A3" s="159"/>
      <c r="B3" s="186"/>
      <c r="C3" s="118"/>
      <c r="D3" s="181"/>
      <c r="E3" s="183"/>
      <c r="F3" s="181"/>
      <c r="G3" s="183"/>
      <c r="H3" s="183"/>
    </row>
    <row r="4" spans="1:8" ht="18.75">
      <c r="A4" s="159"/>
      <c r="B4" s="160" t="s">
        <v>76</v>
      </c>
      <c r="C4" s="96"/>
      <c r="D4" s="45">
        <f>D5+D6+D7+D8+D9+D10+D11+D12+D13+D14+D15+D16+D17+D18+D19+D20</f>
        <v>4239</v>
      </c>
      <c r="E4" s="45">
        <f>E5+E6+E7+E8+E9+E10+E11+E12+E13+E14+E15+E16+E17+E18+E19+E20</f>
        <v>901</v>
      </c>
      <c r="F4" s="45">
        <f>F5+F6+F7+F8+F9+F10+F11+F12+F13+F14+F15+F16+F17+F18+F19+F20</f>
        <v>488.79999999999995</v>
      </c>
      <c r="G4" s="46">
        <f aca="true" t="shared" si="0" ref="G4:G28">F4/D4</f>
        <v>0.11531021467327199</v>
      </c>
      <c r="H4" s="46">
        <f aca="true" t="shared" si="1" ref="H4:H28">F4/E4</f>
        <v>0.5425083240843507</v>
      </c>
    </row>
    <row r="5" spans="1:8" ht="25.5" customHeight="1">
      <c r="A5" s="159"/>
      <c r="B5" s="160" t="s">
        <v>5</v>
      </c>
      <c r="C5" s="97"/>
      <c r="D5" s="47">
        <v>129</v>
      </c>
      <c r="E5" s="47">
        <v>60</v>
      </c>
      <c r="F5" s="47">
        <v>37.6</v>
      </c>
      <c r="G5" s="46">
        <f t="shared" si="0"/>
        <v>0.29147286821705426</v>
      </c>
      <c r="H5" s="46">
        <f t="shared" si="1"/>
        <v>0.6266666666666667</v>
      </c>
    </row>
    <row r="6" spans="1:8" ht="21" customHeight="1" hidden="1">
      <c r="A6" s="159"/>
      <c r="B6" s="160" t="s">
        <v>204</v>
      </c>
      <c r="C6" s="97"/>
      <c r="D6" s="47">
        <v>0</v>
      </c>
      <c r="E6" s="47">
        <v>0</v>
      </c>
      <c r="F6" s="47">
        <v>0</v>
      </c>
      <c r="G6" s="46" t="e">
        <f t="shared" si="0"/>
        <v>#DIV/0!</v>
      </c>
      <c r="H6" s="46" t="e">
        <f t="shared" si="1"/>
        <v>#DIV/0!</v>
      </c>
    </row>
    <row r="7" spans="1:8" ht="18.75">
      <c r="A7" s="159"/>
      <c r="B7" s="160" t="s">
        <v>7</v>
      </c>
      <c r="C7" s="97"/>
      <c r="D7" s="47">
        <v>1296</v>
      </c>
      <c r="E7" s="47">
        <v>360</v>
      </c>
      <c r="F7" s="47">
        <v>160.9</v>
      </c>
      <c r="G7" s="46">
        <f t="shared" si="0"/>
        <v>0.12415123456790124</v>
      </c>
      <c r="H7" s="46">
        <f t="shared" si="1"/>
        <v>0.4469444444444445</v>
      </c>
    </row>
    <row r="8" spans="1:8" ht="18.75">
      <c r="A8" s="159"/>
      <c r="B8" s="160" t="s">
        <v>8</v>
      </c>
      <c r="C8" s="97"/>
      <c r="D8" s="47">
        <v>202</v>
      </c>
      <c r="E8" s="47">
        <v>15</v>
      </c>
      <c r="F8" s="47">
        <v>11</v>
      </c>
      <c r="G8" s="46">
        <f t="shared" si="0"/>
        <v>0.054455445544554455</v>
      </c>
      <c r="H8" s="46">
        <f t="shared" si="1"/>
        <v>0.7333333333333333</v>
      </c>
    </row>
    <row r="9" spans="1:8" ht="18.75">
      <c r="A9" s="159"/>
      <c r="B9" s="160" t="s">
        <v>9</v>
      </c>
      <c r="C9" s="97"/>
      <c r="D9" s="47">
        <v>2600</v>
      </c>
      <c r="E9" s="47">
        <v>460</v>
      </c>
      <c r="F9" s="47">
        <v>255.2</v>
      </c>
      <c r="G9" s="46">
        <f t="shared" si="0"/>
        <v>0.09815384615384615</v>
      </c>
      <c r="H9" s="46">
        <f t="shared" si="1"/>
        <v>0.5547826086956521</v>
      </c>
    </row>
    <row r="10" spans="1:8" ht="18.75">
      <c r="A10" s="159"/>
      <c r="B10" s="160" t="s">
        <v>99</v>
      </c>
      <c r="C10" s="97"/>
      <c r="D10" s="47">
        <v>12</v>
      </c>
      <c r="E10" s="47">
        <v>6</v>
      </c>
      <c r="F10" s="47">
        <v>10.7</v>
      </c>
      <c r="G10" s="46">
        <f t="shared" si="0"/>
        <v>0.8916666666666666</v>
      </c>
      <c r="H10" s="46">
        <f t="shared" si="1"/>
        <v>1.7833333333333332</v>
      </c>
    </row>
    <row r="11" spans="1:8" ht="31.5" hidden="1">
      <c r="A11" s="159"/>
      <c r="B11" s="160" t="s">
        <v>10</v>
      </c>
      <c r="C11" s="97"/>
      <c r="D11" s="47">
        <v>0</v>
      </c>
      <c r="E11" s="47">
        <v>0</v>
      </c>
      <c r="F11" s="47">
        <v>0</v>
      </c>
      <c r="G11" s="46" t="e">
        <f t="shared" si="0"/>
        <v>#DIV/0!</v>
      </c>
      <c r="H11" s="46" t="e">
        <f t="shared" si="1"/>
        <v>#DIV/0!</v>
      </c>
    </row>
    <row r="12" spans="1:8" ht="18.75" hidden="1">
      <c r="A12" s="159"/>
      <c r="B12" s="160" t="s">
        <v>11</v>
      </c>
      <c r="C12" s="97"/>
      <c r="D12" s="47">
        <v>0</v>
      </c>
      <c r="E12" s="47">
        <v>0</v>
      </c>
      <c r="F12" s="47">
        <v>0</v>
      </c>
      <c r="G12" s="46" t="e">
        <f t="shared" si="0"/>
        <v>#DIV/0!</v>
      </c>
      <c r="H12" s="46" t="e">
        <f t="shared" si="1"/>
        <v>#DIV/0!</v>
      </c>
    </row>
    <row r="13" spans="1:8" ht="23.25" customHeight="1">
      <c r="A13" s="159"/>
      <c r="B13" s="160" t="s">
        <v>12</v>
      </c>
      <c r="C13" s="97"/>
      <c r="D13" s="47">
        <v>0</v>
      </c>
      <c r="E13" s="47">
        <v>0</v>
      </c>
      <c r="F13" s="47">
        <v>7.5</v>
      </c>
      <c r="G13" s="46">
        <v>0</v>
      </c>
      <c r="H13" s="46">
        <v>0</v>
      </c>
    </row>
    <row r="14" spans="1:8" ht="16.5" customHeight="1" hidden="1">
      <c r="A14" s="159"/>
      <c r="B14" s="160" t="s">
        <v>14</v>
      </c>
      <c r="C14" s="97"/>
      <c r="D14" s="47">
        <v>0</v>
      </c>
      <c r="E14" s="47">
        <v>0</v>
      </c>
      <c r="F14" s="47">
        <v>0</v>
      </c>
      <c r="G14" s="46" t="e">
        <f t="shared" si="0"/>
        <v>#DIV/0!</v>
      </c>
      <c r="H14" s="46" t="e">
        <f t="shared" si="1"/>
        <v>#DIV/0!</v>
      </c>
    </row>
    <row r="15" spans="1:8" ht="18" customHeight="1" hidden="1">
      <c r="A15" s="159"/>
      <c r="B15" s="160" t="s">
        <v>15</v>
      </c>
      <c r="C15" s="97"/>
      <c r="D15" s="47">
        <v>0</v>
      </c>
      <c r="E15" s="47">
        <v>0</v>
      </c>
      <c r="F15" s="47">
        <v>0</v>
      </c>
      <c r="G15" s="46" t="e">
        <f t="shared" si="0"/>
        <v>#DIV/0!</v>
      </c>
      <c r="H15" s="46" t="e">
        <f t="shared" si="1"/>
        <v>#DIV/0!</v>
      </c>
    </row>
    <row r="16" spans="1:8" ht="21" customHeight="1" hidden="1">
      <c r="A16" s="159"/>
      <c r="B16" s="160" t="s">
        <v>16</v>
      </c>
      <c r="C16" s="97"/>
      <c r="D16" s="47">
        <v>0</v>
      </c>
      <c r="E16" s="47">
        <v>0</v>
      </c>
      <c r="F16" s="47">
        <v>0</v>
      </c>
      <c r="G16" s="46" t="e">
        <f t="shared" si="0"/>
        <v>#DIV/0!</v>
      </c>
      <c r="H16" s="46" t="e">
        <f t="shared" si="1"/>
        <v>#DIV/0!</v>
      </c>
    </row>
    <row r="17" spans="1:8" ht="31.5">
      <c r="A17" s="159"/>
      <c r="B17" s="160" t="s">
        <v>105</v>
      </c>
      <c r="C17" s="97"/>
      <c r="D17" s="47">
        <v>0</v>
      </c>
      <c r="E17" s="47">
        <v>0</v>
      </c>
      <c r="F17" s="47">
        <v>5.9</v>
      </c>
      <c r="G17" s="46">
        <v>0</v>
      </c>
      <c r="H17" s="46">
        <v>0</v>
      </c>
    </row>
    <row r="18" spans="1:8" ht="31.5" hidden="1">
      <c r="A18" s="159"/>
      <c r="B18" s="160" t="s">
        <v>225</v>
      </c>
      <c r="C18" s="97"/>
      <c r="D18" s="47">
        <v>0</v>
      </c>
      <c r="E18" s="47">
        <v>0</v>
      </c>
      <c r="F18" s="47">
        <v>0</v>
      </c>
      <c r="G18" s="46" t="e">
        <f t="shared" si="0"/>
        <v>#DIV/0!</v>
      </c>
      <c r="H18" s="46" t="e">
        <f t="shared" si="1"/>
        <v>#DIV/0!</v>
      </c>
    </row>
    <row r="19" spans="1:8" ht="18.75" hidden="1">
      <c r="A19" s="159"/>
      <c r="B19" s="160" t="s">
        <v>108</v>
      </c>
      <c r="C19" s="97"/>
      <c r="D19" s="47">
        <v>0</v>
      </c>
      <c r="E19" s="47">
        <v>0</v>
      </c>
      <c r="F19" s="47">
        <v>0</v>
      </c>
      <c r="G19" s="46" t="e">
        <f t="shared" si="0"/>
        <v>#DIV/0!</v>
      </c>
      <c r="H19" s="46" t="e">
        <f t="shared" si="1"/>
        <v>#DIV/0!</v>
      </c>
    </row>
    <row r="20" spans="1:8" ht="18.75" hidden="1">
      <c r="A20" s="159"/>
      <c r="B20" s="160" t="s">
        <v>21</v>
      </c>
      <c r="C20" s="97"/>
      <c r="D20" s="47">
        <v>0</v>
      </c>
      <c r="E20" s="47">
        <v>0</v>
      </c>
      <c r="F20" s="47">
        <v>0</v>
      </c>
      <c r="G20" s="46" t="e">
        <f t="shared" si="0"/>
        <v>#DIV/0!</v>
      </c>
      <c r="H20" s="46" t="e">
        <f t="shared" si="1"/>
        <v>#DIV/0!</v>
      </c>
    </row>
    <row r="21" spans="1:8" ht="31.5">
      <c r="A21" s="159"/>
      <c r="B21" s="161" t="s">
        <v>22</v>
      </c>
      <c r="C21" s="98"/>
      <c r="D21" s="47">
        <f>D22+D23+D24+D25+D26</f>
        <v>185</v>
      </c>
      <c r="E21" s="47">
        <f>E22+E23+E24+E25+E26</f>
        <v>96.9</v>
      </c>
      <c r="F21" s="47">
        <f>F22+F23+F24+F25+F26</f>
        <v>71.9</v>
      </c>
      <c r="G21" s="46">
        <f t="shared" si="0"/>
        <v>0.3886486486486487</v>
      </c>
      <c r="H21" s="46">
        <f t="shared" si="1"/>
        <v>0.7420020639834881</v>
      </c>
    </row>
    <row r="22" spans="1:8" ht="18.75">
      <c r="A22" s="159"/>
      <c r="B22" s="160" t="s">
        <v>23</v>
      </c>
      <c r="C22" s="97"/>
      <c r="D22" s="167">
        <v>108.9</v>
      </c>
      <c r="E22" s="167">
        <v>54.4</v>
      </c>
      <c r="F22" s="167">
        <v>44.9</v>
      </c>
      <c r="G22" s="46">
        <f t="shared" si="0"/>
        <v>0.41230486685032136</v>
      </c>
      <c r="H22" s="46">
        <f t="shared" si="1"/>
        <v>0.8253676470588235</v>
      </c>
    </row>
    <row r="23" spans="1:8" ht="18.75">
      <c r="A23" s="159"/>
      <c r="B23" s="160" t="s">
        <v>94</v>
      </c>
      <c r="C23" s="97"/>
      <c r="D23" s="167">
        <v>67.1</v>
      </c>
      <c r="E23" s="167">
        <v>33.5</v>
      </c>
      <c r="F23" s="167">
        <v>27</v>
      </c>
      <c r="G23" s="46">
        <f t="shared" si="0"/>
        <v>0.4023845007451565</v>
      </c>
      <c r="H23" s="46">
        <f t="shared" si="1"/>
        <v>0.8059701492537313</v>
      </c>
    </row>
    <row r="24" spans="1:8" ht="18.75" hidden="1">
      <c r="A24" s="159"/>
      <c r="B24" s="160" t="s">
        <v>61</v>
      </c>
      <c r="C24" s="97"/>
      <c r="D24" s="47">
        <v>0</v>
      </c>
      <c r="E24" s="47">
        <v>0</v>
      </c>
      <c r="F24" s="47">
        <v>0</v>
      </c>
      <c r="G24" s="46" t="e">
        <f t="shared" si="0"/>
        <v>#DIV/0!</v>
      </c>
      <c r="H24" s="46" t="e">
        <f t="shared" si="1"/>
        <v>#DIV/0!</v>
      </c>
    </row>
    <row r="25" spans="1:8" ht="31.5">
      <c r="A25" s="159"/>
      <c r="B25" s="170" t="s">
        <v>471</v>
      </c>
      <c r="C25" s="97"/>
      <c r="D25" s="47">
        <v>9</v>
      </c>
      <c r="E25" s="47">
        <v>9</v>
      </c>
      <c r="F25" s="47">
        <v>0</v>
      </c>
      <c r="G25" s="46">
        <f t="shared" si="0"/>
        <v>0</v>
      </c>
      <c r="H25" s="46">
        <f t="shared" si="1"/>
        <v>0</v>
      </c>
    </row>
    <row r="26" spans="1:8" ht="31.5" customHeight="1" hidden="1" thickBot="1">
      <c r="A26" s="159"/>
      <c r="B26" s="99" t="s">
        <v>139</v>
      </c>
      <c r="C26" s="100"/>
      <c r="D26" s="47">
        <v>0</v>
      </c>
      <c r="E26" s="47">
        <v>0</v>
      </c>
      <c r="F26" s="47">
        <v>0</v>
      </c>
      <c r="G26" s="46" t="e">
        <f t="shared" si="0"/>
        <v>#DIV/0!</v>
      </c>
      <c r="H26" s="46" t="e">
        <f t="shared" si="1"/>
        <v>#DIV/0!</v>
      </c>
    </row>
    <row r="27" spans="1:8" ht="18.75">
      <c r="A27" s="159"/>
      <c r="B27" s="161" t="s">
        <v>27</v>
      </c>
      <c r="C27" s="102"/>
      <c r="D27" s="47">
        <f>D4+D21</f>
        <v>4424</v>
      </c>
      <c r="E27" s="47">
        <f>E4+E21</f>
        <v>997.9</v>
      </c>
      <c r="F27" s="47">
        <f>F4+F21</f>
        <v>560.6999999999999</v>
      </c>
      <c r="G27" s="46">
        <f t="shared" si="0"/>
        <v>0.1267405063291139</v>
      </c>
      <c r="H27" s="46">
        <f t="shared" si="1"/>
        <v>0.5618799478905702</v>
      </c>
    </row>
    <row r="28" spans="1:8" ht="18.75" hidden="1">
      <c r="A28" s="159"/>
      <c r="B28" s="160" t="s">
        <v>100</v>
      </c>
      <c r="C28" s="97"/>
      <c r="D28" s="103">
        <f>D4</f>
        <v>4239</v>
      </c>
      <c r="E28" s="103">
        <f>E4</f>
        <v>901</v>
      </c>
      <c r="F28" s="103">
        <f>F4</f>
        <v>488.79999999999995</v>
      </c>
      <c r="G28" s="104">
        <f t="shared" si="0"/>
        <v>0.11531021467327199</v>
      </c>
      <c r="H28" s="104">
        <f t="shared" si="1"/>
        <v>0.5425083240843507</v>
      </c>
    </row>
    <row r="29" spans="1:8" ht="12.75">
      <c r="A29" s="191"/>
      <c r="B29" s="194"/>
      <c r="C29" s="194"/>
      <c r="D29" s="194"/>
      <c r="E29" s="194"/>
      <c r="F29" s="194"/>
      <c r="G29" s="194"/>
      <c r="H29" s="195"/>
    </row>
    <row r="30" spans="1:8" ht="15" customHeight="1">
      <c r="A30" s="206" t="s">
        <v>143</v>
      </c>
      <c r="B30" s="186" t="s">
        <v>28</v>
      </c>
      <c r="C30" s="207" t="s">
        <v>168</v>
      </c>
      <c r="D30" s="181" t="s">
        <v>3</v>
      </c>
      <c r="E30" s="182" t="s">
        <v>453</v>
      </c>
      <c r="F30" s="181" t="s">
        <v>4</v>
      </c>
      <c r="G30" s="182" t="s">
        <v>321</v>
      </c>
      <c r="H30" s="182" t="s">
        <v>454</v>
      </c>
    </row>
    <row r="31" spans="1:8" ht="46.5" customHeight="1">
      <c r="A31" s="206"/>
      <c r="B31" s="186"/>
      <c r="C31" s="208"/>
      <c r="D31" s="181"/>
      <c r="E31" s="183"/>
      <c r="F31" s="181"/>
      <c r="G31" s="183"/>
      <c r="H31" s="183"/>
    </row>
    <row r="32" spans="1:8" ht="39.75" customHeight="1">
      <c r="A32" s="48" t="s">
        <v>63</v>
      </c>
      <c r="B32" s="161" t="s">
        <v>29</v>
      </c>
      <c r="C32" s="98"/>
      <c r="D32" s="105">
        <f>D33+D36+D37+D34</f>
        <v>3073.4</v>
      </c>
      <c r="E32" s="105">
        <f>E33+E36+E37+E34</f>
        <v>2096.9</v>
      </c>
      <c r="F32" s="105">
        <f>F33+F36+F37+F34</f>
        <v>1535.4</v>
      </c>
      <c r="G32" s="104">
        <f>F32/D32</f>
        <v>0.499577015682957</v>
      </c>
      <c r="H32" s="104">
        <f>F32/E32</f>
        <v>0.7322237588821594</v>
      </c>
    </row>
    <row r="33" spans="1:8" ht="102.75" customHeight="1">
      <c r="A33" s="164" t="s">
        <v>66</v>
      </c>
      <c r="B33" s="160" t="s">
        <v>146</v>
      </c>
      <c r="C33" s="97" t="s">
        <v>66</v>
      </c>
      <c r="D33" s="216">
        <v>2888</v>
      </c>
      <c r="E33" s="216">
        <v>2031.5</v>
      </c>
      <c r="F33" s="216">
        <v>1533.7</v>
      </c>
      <c r="G33" s="104">
        <f aca="true" t="shared" si="2" ref="G33:G71">F33/D33</f>
        <v>0.5310595567867036</v>
      </c>
      <c r="H33" s="104">
        <f aca="true" t="shared" si="3" ref="H33:H71">F33/E33</f>
        <v>0.754959389613586</v>
      </c>
    </row>
    <row r="34" spans="1:8" ht="32.25" customHeight="1">
      <c r="A34" s="164" t="s">
        <v>173</v>
      </c>
      <c r="B34" s="160" t="s">
        <v>320</v>
      </c>
      <c r="C34" s="97" t="s">
        <v>173</v>
      </c>
      <c r="D34" s="216">
        <f>D35</f>
        <v>141</v>
      </c>
      <c r="E34" s="216">
        <f>E35</f>
        <v>42.3</v>
      </c>
      <c r="F34" s="216">
        <f>F35</f>
        <v>0</v>
      </c>
      <c r="G34" s="104">
        <f t="shared" si="2"/>
        <v>0</v>
      </c>
      <c r="H34" s="104">
        <f t="shared" si="3"/>
        <v>0</v>
      </c>
    </row>
    <row r="35" spans="1:8" ht="53.25" customHeight="1">
      <c r="A35" s="164"/>
      <c r="B35" s="160" t="s">
        <v>382</v>
      </c>
      <c r="C35" s="97" t="s">
        <v>381</v>
      </c>
      <c r="D35" s="216">
        <v>141</v>
      </c>
      <c r="E35" s="216">
        <v>42.3</v>
      </c>
      <c r="F35" s="216">
        <v>0</v>
      </c>
      <c r="G35" s="104">
        <f t="shared" si="2"/>
        <v>0</v>
      </c>
      <c r="H35" s="104">
        <f t="shared" si="3"/>
        <v>0</v>
      </c>
    </row>
    <row r="36" spans="1:8" ht="18.75">
      <c r="A36" s="164" t="s">
        <v>68</v>
      </c>
      <c r="B36" s="160" t="s">
        <v>32</v>
      </c>
      <c r="C36" s="97" t="s">
        <v>68</v>
      </c>
      <c r="D36" s="216">
        <v>20</v>
      </c>
      <c r="E36" s="216">
        <v>0</v>
      </c>
      <c r="F36" s="216">
        <v>0</v>
      </c>
      <c r="G36" s="104">
        <f t="shared" si="2"/>
        <v>0</v>
      </c>
      <c r="H36" s="104" t="e">
        <f t="shared" si="3"/>
        <v>#DIV/0!</v>
      </c>
    </row>
    <row r="37" spans="1:8" ht="17.25" customHeight="1">
      <c r="A37" s="164" t="s">
        <v>118</v>
      </c>
      <c r="B37" s="160" t="s">
        <v>115</v>
      </c>
      <c r="C37" s="97"/>
      <c r="D37" s="103">
        <f>D38+D39+D40</f>
        <v>24.4</v>
      </c>
      <c r="E37" s="103">
        <f>E38+E39+E40</f>
        <v>23.1</v>
      </c>
      <c r="F37" s="103">
        <f>F38+F39+F40</f>
        <v>1.7</v>
      </c>
      <c r="G37" s="104">
        <f t="shared" si="2"/>
        <v>0.06967213114754099</v>
      </c>
      <c r="H37" s="104">
        <f t="shared" si="3"/>
        <v>0.07359307359307359</v>
      </c>
    </row>
    <row r="38" spans="1:9" s="16" customFormat="1" ht="31.5">
      <c r="A38" s="54"/>
      <c r="B38" s="55" t="s">
        <v>104</v>
      </c>
      <c r="C38" s="106" t="s">
        <v>227</v>
      </c>
      <c r="D38" s="217">
        <v>4.4</v>
      </c>
      <c r="E38" s="217">
        <v>3.1</v>
      </c>
      <c r="F38" s="217">
        <v>1.7</v>
      </c>
      <c r="G38" s="104">
        <f t="shared" si="2"/>
        <v>0.3863636363636363</v>
      </c>
      <c r="H38" s="104">
        <f t="shared" si="3"/>
        <v>0.5483870967741935</v>
      </c>
      <c r="I38" s="36"/>
    </row>
    <row r="39" spans="1:9" s="16" customFormat="1" ht="47.25">
      <c r="A39" s="54"/>
      <c r="B39" s="55" t="s">
        <v>177</v>
      </c>
      <c r="C39" s="106" t="s">
        <v>242</v>
      </c>
      <c r="D39" s="217">
        <v>20</v>
      </c>
      <c r="E39" s="217">
        <v>20</v>
      </c>
      <c r="F39" s="217">
        <v>0</v>
      </c>
      <c r="G39" s="104">
        <f t="shared" si="2"/>
        <v>0</v>
      </c>
      <c r="H39" s="104">
        <f t="shared" si="3"/>
        <v>0</v>
      </c>
      <c r="I39" s="36"/>
    </row>
    <row r="40" spans="1:9" s="16" customFormat="1" ht="47.25" hidden="1">
      <c r="A40" s="54"/>
      <c r="B40" s="55" t="s">
        <v>307</v>
      </c>
      <c r="C40" s="106" t="s">
        <v>306</v>
      </c>
      <c r="D40" s="107">
        <v>0</v>
      </c>
      <c r="E40" s="107"/>
      <c r="F40" s="107">
        <v>0</v>
      </c>
      <c r="G40" s="104" t="e">
        <f t="shared" si="2"/>
        <v>#DIV/0!</v>
      </c>
      <c r="H40" s="104" t="e">
        <f t="shared" si="3"/>
        <v>#DIV/0!</v>
      </c>
      <c r="I40" s="36"/>
    </row>
    <row r="41" spans="1:8" ht="17.25" customHeight="1">
      <c r="A41" s="48" t="s">
        <v>101</v>
      </c>
      <c r="B41" s="161" t="s">
        <v>96</v>
      </c>
      <c r="C41" s="98"/>
      <c r="D41" s="218">
        <f>D42</f>
        <v>67.1</v>
      </c>
      <c r="E41" s="218">
        <f>E42</f>
        <v>36.3</v>
      </c>
      <c r="F41" s="218">
        <f>F42</f>
        <v>27.1</v>
      </c>
      <c r="G41" s="104">
        <f t="shared" si="2"/>
        <v>0.40387481371087935</v>
      </c>
      <c r="H41" s="104">
        <f t="shared" si="3"/>
        <v>0.7465564738292012</v>
      </c>
    </row>
    <row r="42" spans="1:8" ht="47.25">
      <c r="A42" s="164" t="s">
        <v>102</v>
      </c>
      <c r="B42" s="160" t="s">
        <v>150</v>
      </c>
      <c r="C42" s="97" t="s">
        <v>191</v>
      </c>
      <c r="D42" s="216">
        <v>67.1</v>
      </c>
      <c r="E42" s="216">
        <v>36.3</v>
      </c>
      <c r="F42" s="216">
        <v>27.1</v>
      </c>
      <c r="G42" s="104">
        <f t="shared" si="2"/>
        <v>0.40387481371087935</v>
      </c>
      <c r="H42" s="104">
        <f t="shared" si="3"/>
        <v>0.7465564738292012</v>
      </c>
    </row>
    <row r="43" spans="1:9" ht="31.5" hidden="1">
      <c r="A43" s="48" t="s">
        <v>69</v>
      </c>
      <c r="B43" s="161" t="s">
        <v>35</v>
      </c>
      <c r="C43" s="98"/>
      <c r="D43" s="105">
        <f>D44</f>
        <v>0</v>
      </c>
      <c r="E43" s="105">
        <f>E44</f>
        <v>0</v>
      </c>
      <c r="F43" s="105">
        <f>F44</f>
        <v>0</v>
      </c>
      <c r="G43" s="104" t="e">
        <f t="shared" si="2"/>
        <v>#DIV/0!</v>
      </c>
      <c r="H43" s="104" t="e">
        <f t="shared" si="3"/>
        <v>#DIV/0!</v>
      </c>
      <c r="I43" s="37"/>
    </row>
    <row r="44" spans="1:8" ht="31.5" hidden="1">
      <c r="A44" s="164" t="s">
        <v>103</v>
      </c>
      <c r="B44" s="160" t="s">
        <v>98</v>
      </c>
      <c r="C44" s="97"/>
      <c r="D44" s="103">
        <f>D45</f>
        <v>0</v>
      </c>
      <c r="E44" s="103">
        <f>E45</f>
        <v>0</v>
      </c>
      <c r="F44" s="103">
        <v>0</v>
      </c>
      <c r="G44" s="104" t="e">
        <f t="shared" si="2"/>
        <v>#DIV/0!</v>
      </c>
      <c r="H44" s="104" t="e">
        <f t="shared" si="3"/>
        <v>#DIV/0!</v>
      </c>
    </row>
    <row r="45" spans="1:9" s="16" customFormat="1" ht="54.75" customHeight="1" hidden="1">
      <c r="A45" s="54"/>
      <c r="B45" s="55" t="s">
        <v>193</v>
      </c>
      <c r="C45" s="106" t="s">
        <v>192</v>
      </c>
      <c r="D45" s="107">
        <v>0</v>
      </c>
      <c r="E45" s="107">
        <v>0</v>
      </c>
      <c r="F45" s="107">
        <v>0</v>
      </c>
      <c r="G45" s="104" t="e">
        <f t="shared" si="2"/>
        <v>#DIV/0!</v>
      </c>
      <c r="H45" s="104" t="e">
        <f t="shared" si="3"/>
        <v>#DIV/0!</v>
      </c>
      <c r="I45" s="36"/>
    </row>
    <row r="46" spans="1:9" s="16" customFormat="1" ht="21.75" customHeight="1" hidden="1">
      <c r="A46" s="48" t="s">
        <v>70</v>
      </c>
      <c r="B46" s="161" t="s">
        <v>37</v>
      </c>
      <c r="C46" s="98"/>
      <c r="D46" s="105">
        <f aca="true" t="shared" si="4" ref="D46:F47">D47</f>
        <v>0</v>
      </c>
      <c r="E46" s="105">
        <f t="shared" si="4"/>
        <v>0</v>
      </c>
      <c r="F46" s="105">
        <f t="shared" si="4"/>
        <v>0</v>
      </c>
      <c r="G46" s="104" t="e">
        <f t="shared" si="2"/>
        <v>#DIV/0!</v>
      </c>
      <c r="H46" s="104" t="e">
        <f t="shared" si="3"/>
        <v>#DIV/0!</v>
      </c>
      <c r="I46" s="36"/>
    </row>
    <row r="47" spans="1:9" s="16" customFormat="1" ht="33" customHeight="1" hidden="1">
      <c r="A47" s="162" t="s">
        <v>71</v>
      </c>
      <c r="B47" s="72" t="s">
        <v>113</v>
      </c>
      <c r="C47" s="97"/>
      <c r="D47" s="103">
        <f t="shared" si="4"/>
        <v>0</v>
      </c>
      <c r="E47" s="103">
        <f t="shared" si="4"/>
        <v>0</v>
      </c>
      <c r="F47" s="103">
        <f t="shared" si="4"/>
        <v>0</v>
      </c>
      <c r="G47" s="104" t="e">
        <f t="shared" si="2"/>
        <v>#DIV/0!</v>
      </c>
      <c r="H47" s="104" t="e">
        <f t="shared" si="3"/>
        <v>#DIV/0!</v>
      </c>
      <c r="I47" s="36"/>
    </row>
    <row r="48" spans="1:9" s="16" customFormat="1" ht="32.25" customHeight="1" hidden="1">
      <c r="A48" s="54"/>
      <c r="B48" s="68" t="s">
        <v>113</v>
      </c>
      <c r="C48" s="106" t="s">
        <v>200</v>
      </c>
      <c r="D48" s="107">
        <f>0</f>
        <v>0</v>
      </c>
      <c r="E48" s="107">
        <f>0</f>
        <v>0</v>
      </c>
      <c r="F48" s="107">
        <f>0</f>
        <v>0</v>
      </c>
      <c r="G48" s="104" t="e">
        <f t="shared" si="2"/>
        <v>#DIV/0!</v>
      </c>
      <c r="H48" s="104" t="e">
        <f t="shared" si="3"/>
        <v>#DIV/0!</v>
      </c>
      <c r="I48" s="36"/>
    </row>
    <row r="49" spans="1:8" ht="31.5">
      <c r="A49" s="48" t="s">
        <v>72</v>
      </c>
      <c r="B49" s="161" t="s">
        <v>38</v>
      </c>
      <c r="C49" s="98"/>
      <c r="D49" s="105">
        <f>D50</f>
        <v>766.4</v>
      </c>
      <c r="E49" s="105">
        <f>E50</f>
        <v>554.3</v>
      </c>
      <c r="F49" s="105">
        <f>F50</f>
        <v>355.8</v>
      </c>
      <c r="G49" s="104">
        <f t="shared" si="2"/>
        <v>0.46424843423799583</v>
      </c>
      <c r="H49" s="104">
        <f t="shared" si="3"/>
        <v>0.641890672920801</v>
      </c>
    </row>
    <row r="50" spans="1:8" ht="18.75">
      <c r="A50" s="164" t="s">
        <v>41</v>
      </c>
      <c r="B50" s="160" t="s">
        <v>42</v>
      </c>
      <c r="C50" s="97"/>
      <c r="D50" s="103">
        <f>D53+D54+D56+D57+D58+D59+D55+D60+D61</f>
        <v>766.4</v>
      </c>
      <c r="E50" s="103">
        <f>E53+E54+E56+E57+E58+E59+E55+E60+E61</f>
        <v>554.3</v>
      </c>
      <c r="F50" s="103">
        <f>F53+F54+F56+F57+F58+F59+F55+F60+F61</f>
        <v>355.8</v>
      </c>
      <c r="G50" s="104">
        <f t="shared" si="2"/>
        <v>0.46424843423799583</v>
      </c>
      <c r="H50" s="104">
        <f t="shared" si="3"/>
        <v>0.641890672920801</v>
      </c>
    </row>
    <row r="51" spans="1:9" s="16" customFormat="1" ht="34.5" customHeight="1" hidden="1">
      <c r="A51" s="54"/>
      <c r="B51" s="55" t="s">
        <v>394</v>
      </c>
      <c r="C51" s="106" t="s">
        <v>393</v>
      </c>
      <c r="D51" s="107"/>
      <c r="E51" s="107"/>
      <c r="F51" s="107"/>
      <c r="G51" s="104" t="e">
        <f t="shared" si="2"/>
        <v>#DIV/0!</v>
      </c>
      <c r="H51" s="104" t="e">
        <f t="shared" si="3"/>
        <v>#DIV/0!</v>
      </c>
      <c r="I51" s="36"/>
    </row>
    <row r="52" spans="1:9" s="16" customFormat="1" ht="18" customHeight="1" hidden="1">
      <c r="A52" s="54"/>
      <c r="B52" s="55" t="s">
        <v>396</v>
      </c>
      <c r="C52" s="106" t="s">
        <v>395</v>
      </c>
      <c r="D52" s="107"/>
      <c r="E52" s="107"/>
      <c r="F52" s="107"/>
      <c r="G52" s="104" t="e">
        <f t="shared" si="2"/>
        <v>#DIV/0!</v>
      </c>
      <c r="H52" s="104" t="e">
        <f t="shared" si="3"/>
        <v>#DIV/0!</v>
      </c>
      <c r="I52" s="36"/>
    </row>
    <row r="53" spans="1:9" s="16" customFormat="1" ht="31.5" customHeight="1">
      <c r="A53" s="54"/>
      <c r="B53" s="55" t="s">
        <v>398</v>
      </c>
      <c r="C53" s="106" t="s">
        <v>397</v>
      </c>
      <c r="D53" s="217">
        <v>50</v>
      </c>
      <c r="E53" s="217">
        <v>35</v>
      </c>
      <c r="F53" s="217">
        <v>0</v>
      </c>
      <c r="G53" s="104">
        <f t="shared" si="2"/>
        <v>0</v>
      </c>
      <c r="H53" s="104">
        <f t="shared" si="3"/>
        <v>0</v>
      </c>
      <c r="I53" s="36"/>
    </row>
    <row r="54" spans="1:9" s="16" customFormat="1" ht="47.25" customHeight="1">
      <c r="A54" s="54"/>
      <c r="B54" s="55" t="s">
        <v>396</v>
      </c>
      <c r="C54" s="106" t="s">
        <v>395</v>
      </c>
      <c r="D54" s="217">
        <v>30</v>
      </c>
      <c r="E54" s="217">
        <v>21</v>
      </c>
      <c r="F54" s="217">
        <v>0</v>
      </c>
      <c r="G54" s="104">
        <f t="shared" si="2"/>
        <v>0</v>
      </c>
      <c r="H54" s="104">
        <f t="shared" si="3"/>
        <v>0</v>
      </c>
      <c r="I54" s="36"/>
    </row>
    <row r="55" spans="1:9" s="16" customFormat="1" ht="47.25" customHeight="1">
      <c r="A55" s="54"/>
      <c r="B55" s="55" t="s">
        <v>400</v>
      </c>
      <c r="C55" s="106" t="s">
        <v>399</v>
      </c>
      <c r="D55" s="217">
        <v>30</v>
      </c>
      <c r="E55" s="217">
        <v>21</v>
      </c>
      <c r="F55" s="217">
        <v>0</v>
      </c>
      <c r="G55" s="104">
        <f t="shared" si="2"/>
        <v>0</v>
      </c>
      <c r="H55" s="104">
        <f t="shared" si="3"/>
        <v>0</v>
      </c>
      <c r="I55" s="36"/>
    </row>
    <row r="56" spans="1:9" s="16" customFormat="1" ht="48" customHeight="1">
      <c r="A56" s="54"/>
      <c r="B56" s="55" t="s">
        <v>402</v>
      </c>
      <c r="C56" s="106" t="s">
        <v>401</v>
      </c>
      <c r="D56" s="217">
        <v>180</v>
      </c>
      <c r="E56" s="217">
        <v>63</v>
      </c>
      <c r="F56" s="217">
        <v>36.5</v>
      </c>
      <c r="G56" s="104">
        <f t="shared" si="2"/>
        <v>0.20277777777777778</v>
      </c>
      <c r="H56" s="104">
        <f t="shared" si="3"/>
        <v>0.5793650793650794</v>
      </c>
      <c r="I56" s="36"/>
    </row>
    <row r="57" spans="1:9" s="16" customFormat="1" ht="48" customHeight="1">
      <c r="A57" s="54"/>
      <c r="B57" s="55" t="s">
        <v>418</v>
      </c>
      <c r="C57" s="106" t="s">
        <v>407</v>
      </c>
      <c r="D57" s="217">
        <v>399</v>
      </c>
      <c r="E57" s="217">
        <v>391.4</v>
      </c>
      <c r="F57" s="217">
        <v>319.3</v>
      </c>
      <c r="G57" s="104">
        <f t="shared" si="2"/>
        <v>0.8002506265664161</v>
      </c>
      <c r="H57" s="104">
        <f t="shared" si="3"/>
        <v>0.8157894736842106</v>
      </c>
      <c r="I57" s="36"/>
    </row>
    <row r="58" spans="1:9" s="16" customFormat="1" ht="50.25" customHeight="1">
      <c r="A58" s="54"/>
      <c r="B58" s="55" t="s">
        <v>420</v>
      </c>
      <c r="C58" s="106" t="s">
        <v>419</v>
      </c>
      <c r="D58" s="217">
        <v>27</v>
      </c>
      <c r="E58" s="217">
        <v>18.9</v>
      </c>
      <c r="F58" s="217">
        <v>0</v>
      </c>
      <c r="G58" s="104">
        <f t="shared" si="2"/>
        <v>0</v>
      </c>
      <c r="H58" s="104">
        <f t="shared" si="3"/>
        <v>0</v>
      </c>
      <c r="I58" s="36"/>
    </row>
    <row r="59" spans="1:9" s="16" customFormat="1" ht="48" customHeight="1">
      <c r="A59" s="54"/>
      <c r="B59" s="55" t="s">
        <v>422</v>
      </c>
      <c r="C59" s="106" t="s">
        <v>421</v>
      </c>
      <c r="D59" s="217">
        <v>11.4</v>
      </c>
      <c r="E59" s="217">
        <v>4</v>
      </c>
      <c r="F59" s="217">
        <v>0</v>
      </c>
      <c r="G59" s="104">
        <f t="shared" si="2"/>
        <v>0</v>
      </c>
      <c r="H59" s="104">
        <f t="shared" si="3"/>
        <v>0</v>
      </c>
      <c r="I59" s="36"/>
    </row>
    <row r="60" spans="1:9" s="16" customFormat="1" ht="141.75" customHeight="1">
      <c r="A60" s="54"/>
      <c r="B60" s="175" t="s">
        <v>465</v>
      </c>
      <c r="C60" s="220" t="s">
        <v>486</v>
      </c>
      <c r="D60" s="221">
        <v>30</v>
      </c>
      <c r="E60" s="221">
        <v>0</v>
      </c>
      <c r="F60" s="221">
        <v>0</v>
      </c>
      <c r="G60" s="104">
        <f t="shared" si="2"/>
        <v>0</v>
      </c>
      <c r="H60" s="104" t="e">
        <f t="shared" si="3"/>
        <v>#DIV/0!</v>
      </c>
      <c r="I60" s="36"/>
    </row>
    <row r="61" spans="1:9" s="16" customFormat="1" ht="130.5" customHeight="1">
      <c r="A61" s="54"/>
      <c r="B61" s="175" t="s">
        <v>467</v>
      </c>
      <c r="C61" s="220" t="s">
        <v>487</v>
      </c>
      <c r="D61" s="221">
        <v>9</v>
      </c>
      <c r="E61" s="221">
        <v>0</v>
      </c>
      <c r="F61" s="221">
        <v>0</v>
      </c>
      <c r="G61" s="104">
        <f t="shared" si="2"/>
        <v>0</v>
      </c>
      <c r="H61" s="104" t="e">
        <f t="shared" si="3"/>
        <v>#DIV/0!</v>
      </c>
      <c r="I61" s="36"/>
    </row>
    <row r="62" spans="1:8" ht="29.25" customHeight="1">
      <c r="A62" s="71" t="s">
        <v>116</v>
      </c>
      <c r="B62" s="163" t="s">
        <v>114</v>
      </c>
      <c r="C62" s="110"/>
      <c r="D62" s="222">
        <f>D64</f>
        <v>1.5</v>
      </c>
      <c r="E62" s="222">
        <f>E64</f>
        <v>0.5</v>
      </c>
      <c r="F62" s="222">
        <f>F64</f>
        <v>0.5</v>
      </c>
      <c r="G62" s="104">
        <f t="shared" si="2"/>
        <v>0.3333333333333333</v>
      </c>
      <c r="H62" s="104">
        <f t="shared" si="3"/>
        <v>1</v>
      </c>
    </row>
    <row r="63" spans="1:8" ht="38.25" customHeight="1">
      <c r="A63" s="162" t="s">
        <v>110</v>
      </c>
      <c r="B63" s="72" t="s">
        <v>117</v>
      </c>
      <c r="C63" s="108"/>
      <c r="D63" s="216">
        <f>D64</f>
        <v>1.5</v>
      </c>
      <c r="E63" s="216">
        <f>E64</f>
        <v>0.5</v>
      </c>
      <c r="F63" s="216">
        <f>F64</f>
        <v>0.5</v>
      </c>
      <c r="G63" s="104">
        <f t="shared" si="2"/>
        <v>0.3333333333333333</v>
      </c>
      <c r="H63" s="104">
        <f t="shared" si="3"/>
        <v>1</v>
      </c>
    </row>
    <row r="64" spans="1:9" s="16" customFormat="1" ht="36.75" customHeight="1">
      <c r="A64" s="54"/>
      <c r="B64" s="55" t="s">
        <v>194</v>
      </c>
      <c r="C64" s="106" t="s">
        <v>230</v>
      </c>
      <c r="D64" s="217">
        <v>1.5</v>
      </c>
      <c r="E64" s="217">
        <v>0.5</v>
      </c>
      <c r="F64" s="217">
        <v>0.5</v>
      </c>
      <c r="G64" s="104">
        <f t="shared" si="2"/>
        <v>0.3333333333333333</v>
      </c>
      <c r="H64" s="104">
        <f t="shared" si="3"/>
        <v>1</v>
      </c>
      <c r="I64" s="36"/>
    </row>
    <row r="65" spans="1:8" ht="17.25" customHeight="1" hidden="1">
      <c r="A65" s="48" t="s">
        <v>54</v>
      </c>
      <c r="B65" s="161" t="s">
        <v>55</v>
      </c>
      <c r="C65" s="98"/>
      <c r="D65" s="105">
        <f>D66</f>
        <v>0</v>
      </c>
      <c r="E65" s="105">
        <f>E66</f>
        <v>0</v>
      </c>
      <c r="F65" s="105">
        <f>F66</f>
        <v>0</v>
      </c>
      <c r="G65" s="104" t="e">
        <f t="shared" si="2"/>
        <v>#DIV/0!</v>
      </c>
      <c r="H65" s="104" t="e">
        <f t="shared" si="3"/>
        <v>#DIV/0!</v>
      </c>
    </row>
    <row r="66" spans="1:8" ht="18.75" hidden="1">
      <c r="A66" s="164" t="s">
        <v>56</v>
      </c>
      <c r="B66" s="160" t="s">
        <v>159</v>
      </c>
      <c r="C66" s="97" t="s">
        <v>231</v>
      </c>
      <c r="D66" s="103">
        <v>0</v>
      </c>
      <c r="E66" s="103">
        <v>0</v>
      </c>
      <c r="F66" s="103">
        <f>F67</f>
        <v>0</v>
      </c>
      <c r="G66" s="104" t="e">
        <f t="shared" si="2"/>
        <v>#DIV/0!</v>
      </c>
      <c r="H66" s="104" t="e">
        <f t="shared" si="3"/>
        <v>#DIV/0!</v>
      </c>
    </row>
    <row r="67" spans="1:9" s="16" customFormat="1" ht="27" customHeight="1" hidden="1">
      <c r="A67" s="54"/>
      <c r="B67" s="55" t="s">
        <v>189</v>
      </c>
      <c r="C67" s="106" t="s">
        <v>190</v>
      </c>
      <c r="D67" s="107">
        <v>0</v>
      </c>
      <c r="E67" s="107">
        <v>0</v>
      </c>
      <c r="F67" s="107">
        <v>0</v>
      </c>
      <c r="G67" s="104" t="e">
        <f t="shared" si="2"/>
        <v>#DIV/0!</v>
      </c>
      <c r="H67" s="104" t="e">
        <f t="shared" si="3"/>
        <v>#DIV/0!</v>
      </c>
      <c r="I67" s="36"/>
    </row>
    <row r="68" spans="1:8" ht="37.5" customHeight="1">
      <c r="A68" s="48"/>
      <c r="B68" s="161" t="s">
        <v>92</v>
      </c>
      <c r="C68" s="98"/>
      <c r="D68" s="216">
        <f>D69</f>
        <v>1235</v>
      </c>
      <c r="E68" s="216">
        <f>E69</f>
        <v>432.3</v>
      </c>
      <c r="F68" s="216">
        <f>F69</f>
        <v>0</v>
      </c>
      <c r="G68" s="104">
        <f t="shared" si="2"/>
        <v>0</v>
      </c>
      <c r="H68" s="104">
        <f t="shared" si="3"/>
        <v>0</v>
      </c>
    </row>
    <row r="69" spans="1:9" s="16" customFormat="1" ht="31.5">
      <c r="A69" s="54"/>
      <c r="B69" s="55" t="s">
        <v>93</v>
      </c>
      <c r="C69" s="106" t="s">
        <v>170</v>
      </c>
      <c r="D69" s="217">
        <v>1235</v>
      </c>
      <c r="E69" s="217">
        <v>432.3</v>
      </c>
      <c r="F69" s="217">
        <v>0</v>
      </c>
      <c r="G69" s="104">
        <f t="shared" si="2"/>
        <v>0</v>
      </c>
      <c r="H69" s="104">
        <f t="shared" si="3"/>
        <v>0</v>
      </c>
      <c r="I69" s="36"/>
    </row>
    <row r="70" spans="1:8" ht="24.75" customHeight="1">
      <c r="A70" s="164"/>
      <c r="B70" s="161" t="s">
        <v>62</v>
      </c>
      <c r="C70" s="48"/>
      <c r="D70" s="105">
        <f>D32+D41+D43+D46+D49+D62+D65+D68</f>
        <v>5143.4</v>
      </c>
      <c r="E70" s="105">
        <f>E32+E41+E43+E46+E49+E62+E65+E68</f>
        <v>3120.3</v>
      </c>
      <c r="F70" s="105">
        <f>F32+F41+F43+F46+F49+F62+F65+F68</f>
        <v>1918.8</v>
      </c>
      <c r="G70" s="104">
        <f t="shared" si="2"/>
        <v>0.3730606213788545</v>
      </c>
      <c r="H70" s="104">
        <f t="shared" si="3"/>
        <v>0.6149408710700893</v>
      </c>
    </row>
    <row r="71" spans="1:8" ht="18.75">
      <c r="A71" s="120"/>
      <c r="B71" s="160" t="s">
        <v>77</v>
      </c>
      <c r="C71" s="97"/>
      <c r="D71" s="112">
        <f>D68</f>
        <v>1235</v>
      </c>
      <c r="E71" s="112">
        <f>E68</f>
        <v>432.3</v>
      </c>
      <c r="F71" s="112">
        <f>F68</f>
        <v>0</v>
      </c>
      <c r="G71" s="104">
        <f t="shared" si="2"/>
        <v>0</v>
      </c>
      <c r="H71" s="104">
        <f t="shared" si="3"/>
        <v>0</v>
      </c>
    </row>
    <row r="72" ht="18">
      <c r="A72" s="79"/>
    </row>
    <row r="73" ht="18">
      <c r="A73" s="75"/>
    </row>
    <row r="74" spans="1:6" ht="18">
      <c r="A74" s="75"/>
      <c r="B74" s="78" t="s">
        <v>342</v>
      </c>
      <c r="C74" s="115"/>
      <c r="F74" s="114">
        <v>1049.6</v>
      </c>
    </row>
    <row r="75" spans="1:3" ht="18">
      <c r="A75" s="75"/>
      <c r="B75" s="78"/>
      <c r="C75" s="115"/>
    </row>
    <row r="76" spans="1:6" ht="18" hidden="1">
      <c r="A76" s="75"/>
      <c r="B76" s="78" t="s">
        <v>78</v>
      </c>
      <c r="C76" s="115"/>
      <c r="F76" s="116"/>
    </row>
    <row r="77" spans="1:3" ht="18" hidden="1">
      <c r="A77" s="75"/>
      <c r="B77" s="78" t="s">
        <v>79</v>
      </c>
      <c r="C77" s="115"/>
    </row>
    <row r="78" spans="2:3" ht="18" hidden="1">
      <c r="B78" s="78"/>
      <c r="C78" s="115"/>
    </row>
    <row r="79" spans="2:3" ht="18" hidden="1">
      <c r="B79" s="78" t="s">
        <v>80</v>
      </c>
      <c r="C79" s="115"/>
    </row>
    <row r="80" spans="2:3" ht="18" hidden="1">
      <c r="B80" s="78" t="s">
        <v>81</v>
      </c>
      <c r="C80" s="115"/>
    </row>
    <row r="81" spans="2:3" ht="18" hidden="1">
      <c r="B81" s="78"/>
      <c r="C81" s="115"/>
    </row>
    <row r="82" spans="2:3" ht="18" hidden="1">
      <c r="B82" s="78" t="s">
        <v>82</v>
      </c>
      <c r="C82" s="115"/>
    </row>
    <row r="83" spans="2:3" ht="18" hidden="1">
      <c r="B83" s="78" t="s">
        <v>83</v>
      </c>
      <c r="C83" s="115"/>
    </row>
    <row r="84" spans="2:3" ht="18" hidden="1">
      <c r="B84" s="78"/>
      <c r="C84" s="115"/>
    </row>
    <row r="85" spans="2:3" ht="18" hidden="1">
      <c r="B85" s="78" t="s">
        <v>84</v>
      </c>
      <c r="C85" s="115"/>
    </row>
    <row r="86" spans="2:3" ht="18" hidden="1">
      <c r="B86" s="78" t="s">
        <v>85</v>
      </c>
      <c r="C86" s="115"/>
    </row>
    <row r="87" spans="2:3" ht="18" hidden="1">
      <c r="B87" s="78"/>
      <c r="C87" s="115"/>
    </row>
    <row r="88" spans="2:3" ht="18">
      <c r="B88" s="78"/>
      <c r="C88" s="115"/>
    </row>
    <row r="89" spans="2:8" ht="18">
      <c r="B89" s="78" t="s">
        <v>86</v>
      </c>
      <c r="C89" s="115"/>
      <c r="F89" s="116">
        <f>F74+F27-F70</f>
        <v>-308.5000000000002</v>
      </c>
      <c r="H89" s="116"/>
    </row>
    <row r="92" spans="2:3" ht="18">
      <c r="B92" s="78" t="s">
        <v>87</v>
      </c>
      <c r="C92" s="115"/>
    </row>
    <row r="93" spans="2:3" ht="18">
      <c r="B93" s="78" t="s">
        <v>88</v>
      </c>
      <c r="C93" s="115"/>
    </row>
    <row r="94" spans="2:3" ht="18">
      <c r="B94" s="78" t="s">
        <v>89</v>
      </c>
      <c r="C94" s="115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97"/>
  <sheetViews>
    <sheetView zoomScalePageLayoutView="0" workbookViewId="0" topLeftCell="A4">
      <selection activeCell="A25" sqref="A25:IV25"/>
    </sheetView>
  </sheetViews>
  <sheetFormatPr defaultColWidth="9.140625" defaultRowHeight="12.75"/>
  <cols>
    <col min="1" max="1" width="8.00390625" style="74" customWidth="1"/>
    <col min="2" max="2" width="32.140625" style="74" customWidth="1"/>
    <col min="3" max="3" width="13.00390625" style="113" customWidth="1"/>
    <col min="4" max="5" width="11.8515625" style="114" customWidth="1"/>
    <col min="6" max="7" width="11.57421875" style="114" customWidth="1"/>
    <col min="8" max="8" width="12.140625" style="114" customWidth="1"/>
    <col min="9" max="16384" width="9.140625" style="1" customWidth="1"/>
  </cols>
  <sheetData>
    <row r="1" spans="1:8" s="5" customFormat="1" ht="58.5" customHeight="1">
      <c r="A1" s="180" t="s">
        <v>479</v>
      </c>
      <c r="B1" s="180"/>
      <c r="C1" s="180"/>
      <c r="D1" s="180"/>
      <c r="E1" s="180"/>
      <c r="F1" s="180"/>
      <c r="G1" s="180"/>
      <c r="H1" s="180"/>
    </row>
    <row r="2" spans="1:8" ht="12.75" customHeight="1">
      <c r="A2" s="159"/>
      <c r="B2" s="186" t="s">
        <v>2</v>
      </c>
      <c r="C2" s="118"/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</row>
    <row r="3" spans="1:8" ht="24.75" customHeight="1">
      <c r="A3" s="159"/>
      <c r="B3" s="186"/>
      <c r="C3" s="118"/>
      <c r="D3" s="181"/>
      <c r="E3" s="183"/>
      <c r="F3" s="181"/>
      <c r="G3" s="183"/>
      <c r="H3" s="183"/>
    </row>
    <row r="4" spans="1:8" ht="31.5">
      <c r="A4" s="159"/>
      <c r="B4" s="160" t="s">
        <v>76</v>
      </c>
      <c r="C4" s="96"/>
      <c r="D4" s="45">
        <f>D5+D6+D7+D8+D9+D10+D11+D12+D13+D14+D15+D16+D17+D18+D19</f>
        <v>2739</v>
      </c>
      <c r="E4" s="45">
        <f>E5+E6+E7+E8+E9+E10+E11+E12+E13+E14+E15+E16+E17+E18+E19</f>
        <v>933</v>
      </c>
      <c r="F4" s="45">
        <f>F5+F6+F7+F8+F9+F10+F11+F12+F13+F14+F15+F16+F17+F18+F19</f>
        <v>943.7</v>
      </c>
      <c r="G4" s="46">
        <f>F4/D4</f>
        <v>0.34454180357794817</v>
      </c>
      <c r="H4" s="46">
        <f>F4/E4</f>
        <v>1.0114683815648446</v>
      </c>
    </row>
    <row r="5" spans="1:8" ht="18.75">
      <c r="A5" s="159"/>
      <c r="B5" s="160" t="s">
        <v>5</v>
      </c>
      <c r="C5" s="97"/>
      <c r="D5" s="47">
        <v>353</v>
      </c>
      <c r="E5" s="47">
        <v>160</v>
      </c>
      <c r="F5" s="47">
        <v>116.9</v>
      </c>
      <c r="G5" s="46">
        <f aca="true" t="shared" si="0" ref="G5:G26">F5/D5</f>
        <v>0.33116147308781874</v>
      </c>
      <c r="H5" s="46">
        <f aca="true" t="shared" si="1" ref="H5:H26">F5/E5</f>
        <v>0.7306250000000001</v>
      </c>
    </row>
    <row r="6" spans="1:8" ht="18.75" hidden="1">
      <c r="A6" s="159"/>
      <c r="B6" s="160" t="s">
        <v>204</v>
      </c>
      <c r="C6" s="97"/>
      <c r="D6" s="47">
        <v>0</v>
      </c>
      <c r="E6" s="47">
        <v>0</v>
      </c>
      <c r="F6" s="47">
        <v>0</v>
      </c>
      <c r="G6" s="46" t="e">
        <f t="shared" si="0"/>
        <v>#DIV/0!</v>
      </c>
      <c r="H6" s="46" t="e">
        <f t="shared" si="1"/>
        <v>#DIV/0!</v>
      </c>
    </row>
    <row r="7" spans="1:8" ht="18.75">
      <c r="A7" s="159"/>
      <c r="B7" s="160" t="s">
        <v>7</v>
      </c>
      <c r="C7" s="97"/>
      <c r="D7" s="47">
        <v>132</v>
      </c>
      <c r="E7" s="47">
        <v>132</v>
      </c>
      <c r="F7" s="47">
        <v>220.3</v>
      </c>
      <c r="G7" s="46">
        <f t="shared" si="0"/>
        <v>1.668939393939394</v>
      </c>
      <c r="H7" s="46">
        <f t="shared" si="1"/>
        <v>1.668939393939394</v>
      </c>
    </row>
    <row r="8" spans="1:8" ht="18.75">
      <c r="A8" s="159"/>
      <c r="B8" s="160" t="s">
        <v>8</v>
      </c>
      <c r="C8" s="97"/>
      <c r="D8" s="47">
        <v>142</v>
      </c>
      <c r="E8" s="47">
        <v>35</v>
      </c>
      <c r="F8" s="47">
        <v>9.4</v>
      </c>
      <c r="G8" s="46">
        <f t="shared" si="0"/>
        <v>0.06619718309859156</v>
      </c>
      <c r="H8" s="46">
        <f t="shared" si="1"/>
        <v>0.26857142857142857</v>
      </c>
    </row>
    <row r="9" spans="1:8" ht="18.75">
      <c r="A9" s="159"/>
      <c r="B9" s="160" t="s">
        <v>9</v>
      </c>
      <c r="C9" s="97"/>
      <c r="D9" s="47">
        <v>2100</v>
      </c>
      <c r="E9" s="47">
        <v>600</v>
      </c>
      <c r="F9" s="47">
        <v>597.1</v>
      </c>
      <c r="G9" s="46">
        <f t="shared" si="0"/>
        <v>0.2843333333333333</v>
      </c>
      <c r="H9" s="46">
        <f t="shared" si="1"/>
        <v>0.9951666666666668</v>
      </c>
    </row>
    <row r="10" spans="1:8" ht="18.75">
      <c r="A10" s="159"/>
      <c r="B10" s="160" t="s">
        <v>99</v>
      </c>
      <c r="C10" s="97"/>
      <c r="D10" s="47">
        <v>12</v>
      </c>
      <c r="E10" s="47">
        <v>6</v>
      </c>
      <c r="F10" s="47">
        <v>0</v>
      </c>
      <c r="G10" s="46">
        <f t="shared" si="0"/>
        <v>0</v>
      </c>
      <c r="H10" s="46">
        <f t="shared" si="1"/>
        <v>0</v>
      </c>
    </row>
    <row r="11" spans="1:8" ht="31.5" hidden="1">
      <c r="A11" s="159"/>
      <c r="B11" s="160" t="s">
        <v>10</v>
      </c>
      <c r="C11" s="97"/>
      <c r="D11" s="47">
        <v>0</v>
      </c>
      <c r="E11" s="47">
        <v>0</v>
      </c>
      <c r="F11" s="47">
        <v>0</v>
      </c>
      <c r="G11" s="46" t="e">
        <f t="shared" si="0"/>
        <v>#DIV/0!</v>
      </c>
      <c r="H11" s="46" t="e">
        <f t="shared" si="1"/>
        <v>#DIV/0!</v>
      </c>
    </row>
    <row r="12" spans="1:8" ht="18.75" hidden="1">
      <c r="A12" s="159"/>
      <c r="B12" s="160" t="s">
        <v>11</v>
      </c>
      <c r="C12" s="97"/>
      <c r="D12" s="47">
        <v>0</v>
      </c>
      <c r="E12" s="47">
        <v>0</v>
      </c>
      <c r="F12" s="47">
        <v>0</v>
      </c>
      <c r="G12" s="46" t="e">
        <f t="shared" si="0"/>
        <v>#DIV/0!</v>
      </c>
      <c r="H12" s="46" t="e">
        <f t="shared" si="1"/>
        <v>#DIV/0!</v>
      </c>
    </row>
    <row r="13" spans="1:8" ht="18.75" hidden="1">
      <c r="A13" s="159"/>
      <c r="B13" s="160" t="s">
        <v>12</v>
      </c>
      <c r="C13" s="97"/>
      <c r="D13" s="47">
        <v>0</v>
      </c>
      <c r="E13" s="47">
        <v>0</v>
      </c>
      <c r="F13" s="47">
        <v>0</v>
      </c>
      <c r="G13" s="46" t="e">
        <f t="shared" si="0"/>
        <v>#DIV/0!</v>
      </c>
      <c r="H13" s="46" t="e">
        <f t="shared" si="1"/>
        <v>#DIV/0!</v>
      </c>
    </row>
    <row r="14" spans="1:8" ht="18.75" hidden="1">
      <c r="A14" s="159"/>
      <c r="B14" s="160" t="s">
        <v>14</v>
      </c>
      <c r="C14" s="97"/>
      <c r="D14" s="47">
        <v>0</v>
      </c>
      <c r="E14" s="47">
        <v>0</v>
      </c>
      <c r="F14" s="47">
        <v>0</v>
      </c>
      <c r="G14" s="46" t="e">
        <f t="shared" si="0"/>
        <v>#DIV/0!</v>
      </c>
      <c r="H14" s="46" t="e">
        <f t="shared" si="1"/>
        <v>#DIV/0!</v>
      </c>
    </row>
    <row r="15" spans="1:8" ht="23.25" customHeight="1" hidden="1">
      <c r="A15" s="159"/>
      <c r="B15" s="160" t="s">
        <v>15</v>
      </c>
      <c r="C15" s="97"/>
      <c r="D15" s="47">
        <v>0</v>
      </c>
      <c r="E15" s="47">
        <v>0</v>
      </c>
      <c r="F15" s="47">
        <v>0</v>
      </c>
      <c r="G15" s="46" t="e">
        <f t="shared" si="0"/>
        <v>#DIV/0!</v>
      </c>
      <c r="H15" s="46" t="e">
        <f t="shared" si="1"/>
        <v>#DIV/0!</v>
      </c>
    </row>
    <row r="16" spans="1:8" ht="47.25" hidden="1">
      <c r="A16" s="159"/>
      <c r="B16" s="160" t="s">
        <v>16</v>
      </c>
      <c r="C16" s="97"/>
      <c r="D16" s="47">
        <v>0</v>
      </c>
      <c r="E16" s="47">
        <v>0</v>
      </c>
      <c r="F16" s="47">
        <v>0</v>
      </c>
      <c r="G16" s="46" t="e">
        <f t="shared" si="0"/>
        <v>#DIV/0!</v>
      </c>
      <c r="H16" s="46" t="e">
        <f t="shared" si="1"/>
        <v>#DIV/0!</v>
      </c>
    </row>
    <row r="17" spans="1:8" ht="31.5" hidden="1">
      <c r="A17" s="159"/>
      <c r="B17" s="160" t="s">
        <v>221</v>
      </c>
      <c r="C17" s="97"/>
      <c r="D17" s="47">
        <v>0</v>
      </c>
      <c r="E17" s="47">
        <v>0</v>
      </c>
      <c r="F17" s="47">
        <v>0</v>
      </c>
      <c r="G17" s="46" t="e">
        <f t="shared" si="0"/>
        <v>#DIV/0!</v>
      </c>
      <c r="H17" s="46" t="e">
        <f t="shared" si="1"/>
        <v>#DIV/0!</v>
      </c>
    </row>
    <row r="18" spans="1:8" ht="18.75" hidden="1">
      <c r="A18" s="159"/>
      <c r="B18" s="160" t="s">
        <v>108</v>
      </c>
      <c r="C18" s="97"/>
      <c r="D18" s="47">
        <v>0</v>
      </c>
      <c r="E18" s="47">
        <v>0</v>
      </c>
      <c r="F18" s="47">
        <v>0</v>
      </c>
      <c r="G18" s="46" t="e">
        <f t="shared" si="0"/>
        <v>#DIV/0!</v>
      </c>
      <c r="H18" s="46" t="e">
        <f t="shared" si="1"/>
        <v>#DIV/0!</v>
      </c>
    </row>
    <row r="19" spans="1:8" ht="18.75" hidden="1">
      <c r="A19" s="159"/>
      <c r="B19" s="160" t="s">
        <v>21</v>
      </c>
      <c r="C19" s="97"/>
      <c r="D19" s="47">
        <v>0</v>
      </c>
      <c r="E19" s="47">
        <v>0</v>
      </c>
      <c r="F19" s="47">
        <v>0</v>
      </c>
      <c r="G19" s="46" t="e">
        <f t="shared" si="0"/>
        <v>#DIV/0!</v>
      </c>
      <c r="H19" s="46" t="e">
        <f t="shared" si="1"/>
        <v>#DIV/0!</v>
      </c>
    </row>
    <row r="20" spans="1:8" ht="47.25">
      <c r="A20" s="159"/>
      <c r="B20" s="161" t="s">
        <v>75</v>
      </c>
      <c r="C20" s="98"/>
      <c r="D20" s="47">
        <f>D21+D22+D23+D24+D25</f>
        <v>272.2</v>
      </c>
      <c r="E20" s="47">
        <f>E21+E22+E23+E24+E25</f>
        <v>140.6</v>
      </c>
      <c r="F20" s="47">
        <f>F21+F22+F23+F24+F25</f>
        <v>90.2</v>
      </c>
      <c r="G20" s="46">
        <f t="shared" si="0"/>
        <v>0.331373989713446</v>
      </c>
      <c r="H20" s="46">
        <f t="shared" si="1"/>
        <v>0.6415362731152205</v>
      </c>
    </row>
    <row r="21" spans="1:8" ht="18.75">
      <c r="A21" s="159"/>
      <c r="B21" s="160" t="s">
        <v>23</v>
      </c>
      <c r="C21" s="97"/>
      <c r="D21" s="167">
        <v>96.5</v>
      </c>
      <c r="E21" s="167">
        <v>48.3</v>
      </c>
      <c r="F21" s="228" t="s">
        <v>491</v>
      </c>
      <c r="G21" s="46">
        <f t="shared" si="0"/>
        <v>0.41450777202072536</v>
      </c>
      <c r="H21" s="46">
        <f t="shared" si="1"/>
        <v>0.8281573498964804</v>
      </c>
    </row>
    <row r="22" spans="1:8" ht="31.5">
      <c r="A22" s="159"/>
      <c r="B22" s="160" t="s">
        <v>94</v>
      </c>
      <c r="C22" s="97"/>
      <c r="D22" s="167">
        <v>166.7</v>
      </c>
      <c r="E22" s="167">
        <v>83.3</v>
      </c>
      <c r="F22" s="229">
        <v>50.2</v>
      </c>
      <c r="G22" s="46">
        <f t="shared" si="0"/>
        <v>0.3011397720455909</v>
      </c>
      <c r="H22" s="46">
        <f t="shared" si="1"/>
        <v>0.602641056422569</v>
      </c>
    </row>
    <row r="23" spans="1:8" ht="31.5" hidden="1">
      <c r="A23" s="159"/>
      <c r="B23" s="160" t="s">
        <v>61</v>
      </c>
      <c r="C23" s="97"/>
      <c r="D23" s="47">
        <v>0</v>
      </c>
      <c r="E23" s="47">
        <v>0</v>
      </c>
      <c r="F23" s="47">
        <v>0</v>
      </c>
      <c r="G23" s="46" t="e">
        <f t="shared" si="0"/>
        <v>#DIV/0!</v>
      </c>
      <c r="H23" s="46" t="e">
        <f t="shared" si="1"/>
        <v>#DIV/0!</v>
      </c>
    </row>
    <row r="24" spans="1:8" ht="31.5">
      <c r="A24" s="159"/>
      <c r="B24" s="160" t="s">
        <v>471</v>
      </c>
      <c r="C24" s="97"/>
      <c r="D24" s="47">
        <v>9</v>
      </c>
      <c r="E24" s="47">
        <v>9</v>
      </c>
      <c r="F24" s="47">
        <v>0</v>
      </c>
      <c r="G24" s="46">
        <f t="shared" si="0"/>
        <v>0</v>
      </c>
      <c r="H24" s="46">
        <f t="shared" si="1"/>
        <v>0</v>
      </c>
    </row>
    <row r="25" spans="1:8" ht="30" customHeight="1" hidden="1" thickBot="1">
      <c r="A25" s="159"/>
      <c r="B25" s="99" t="s">
        <v>139</v>
      </c>
      <c r="C25" s="100"/>
      <c r="D25" s="47">
        <v>0</v>
      </c>
      <c r="E25" s="47">
        <v>0</v>
      </c>
      <c r="F25" s="47">
        <v>0</v>
      </c>
      <c r="G25" s="46" t="e">
        <f t="shared" si="0"/>
        <v>#DIV/0!</v>
      </c>
      <c r="H25" s="46" t="e">
        <f t="shared" si="1"/>
        <v>#DIV/0!</v>
      </c>
    </row>
    <row r="26" spans="1:8" ht="26.25" customHeight="1">
      <c r="A26" s="159"/>
      <c r="B26" s="161" t="s">
        <v>27</v>
      </c>
      <c r="C26" s="102"/>
      <c r="D26" s="47">
        <f>D4+D20</f>
        <v>3011.2</v>
      </c>
      <c r="E26" s="47">
        <f>E4+E20</f>
        <v>1073.6</v>
      </c>
      <c r="F26" s="47">
        <f>F4+F20</f>
        <v>1033.9</v>
      </c>
      <c r="G26" s="46">
        <f t="shared" si="0"/>
        <v>0.34335148777895863</v>
      </c>
      <c r="H26" s="46">
        <f t="shared" si="1"/>
        <v>0.9630216095380032</v>
      </c>
    </row>
    <row r="27" spans="1:8" ht="40.5" customHeight="1" hidden="1">
      <c r="A27" s="159"/>
      <c r="B27" s="160" t="s">
        <v>100</v>
      </c>
      <c r="C27" s="97"/>
      <c r="D27" s="103">
        <f>D4</f>
        <v>2739</v>
      </c>
      <c r="E27" s="103">
        <f>E4</f>
        <v>933</v>
      </c>
      <c r="F27" s="103">
        <f>F4</f>
        <v>943.7</v>
      </c>
      <c r="G27" s="121">
        <f>F27/D27</f>
        <v>0.34454180357794817</v>
      </c>
      <c r="H27" s="121">
        <f>F27/E27</f>
        <v>1.0114683815648446</v>
      </c>
    </row>
    <row r="28" spans="1:8" ht="12.75">
      <c r="A28" s="191"/>
      <c r="B28" s="209"/>
      <c r="C28" s="209"/>
      <c r="D28" s="209"/>
      <c r="E28" s="209"/>
      <c r="F28" s="209"/>
      <c r="G28" s="209"/>
      <c r="H28" s="210"/>
    </row>
    <row r="29" spans="1:8" ht="15" customHeight="1">
      <c r="A29" s="206" t="s">
        <v>143</v>
      </c>
      <c r="B29" s="186" t="s">
        <v>28</v>
      </c>
      <c r="C29" s="207" t="s">
        <v>168</v>
      </c>
      <c r="D29" s="181" t="s">
        <v>3</v>
      </c>
      <c r="E29" s="182" t="s">
        <v>453</v>
      </c>
      <c r="F29" s="181" t="s">
        <v>4</v>
      </c>
      <c r="G29" s="182" t="s">
        <v>321</v>
      </c>
      <c r="H29" s="182" t="s">
        <v>454</v>
      </c>
    </row>
    <row r="30" spans="1:8" ht="24.75" customHeight="1">
      <c r="A30" s="206"/>
      <c r="B30" s="186"/>
      <c r="C30" s="208"/>
      <c r="D30" s="181"/>
      <c r="E30" s="183"/>
      <c r="F30" s="181"/>
      <c r="G30" s="183"/>
      <c r="H30" s="183"/>
    </row>
    <row r="31" spans="1:8" ht="31.5">
      <c r="A31" s="48" t="s">
        <v>63</v>
      </c>
      <c r="B31" s="161" t="s">
        <v>29</v>
      </c>
      <c r="C31" s="98"/>
      <c r="D31" s="105">
        <f>D32+D35+D36+D34</f>
        <v>1146.5</v>
      </c>
      <c r="E31" s="105">
        <f>E32+E35+E36+E34</f>
        <v>746.1000000000001</v>
      </c>
      <c r="F31" s="105">
        <f>F32+F35+F36+F34</f>
        <v>486.8</v>
      </c>
      <c r="G31" s="121">
        <f>F31/D31</f>
        <v>0.4245965983427824</v>
      </c>
      <c r="H31" s="121">
        <f>F31/E31</f>
        <v>0.652459455837019</v>
      </c>
    </row>
    <row r="32" spans="1:8" ht="132.75" customHeight="1">
      <c r="A32" s="164" t="s">
        <v>66</v>
      </c>
      <c r="B32" s="160" t="s">
        <v>146</v>
      </c>
      <c r="C32" s="97" t="s">
        <v>66</v>
      </c>
      <c r="D32" s="216">
        <v>1018</v>
      </c>
      <c r="E32" s="216">
        <v>711.7</v>
      </c>
      <c r="F32" s="216">
        <v>485.7</v>
      </c>
      <c r="G32" s="121">
        <f aca="true" t="shared" si="2" ref="G32:G72">F32/D32</f>
        <v>0.47711198428290763</v>
      </c>
      <c r="H32" s="121">
        <f aca="true" t="shared" si="3" ref="H32:H72">F32/E32</f>
        <v>0.6824504707039483</v>
      </c>
    </row>
    <row r="33" spans="1:8" ht="33.75" customHeight="1">
      <c r="A33" s="164" t="s">
        <v>173</v>
      </c>
      <c r="B33" s="160" t="s">
        <v>320</v>
      </c>
      <c r="C33" s="97" t="s">
        <v>173</v>
      </c>
      <c r="D33" s="216">
        <f>D34</f>
        <v>104</v>
      </c>
      <c r="E33" s="216">
        <f>E34</f>
        <v>31.2</v>
      </c>
      <c r="F33" s="216">
        <f>F34</f>
        <v>0</v>
      </c>
      <c r="G33" s="121">
        <f t="shared" si="2"/>
        <v>0</v>
      </c>
      <c r="H33" s="121">
        <f t="shared" si="3"/>
        <v>0</v>
      </c>
    </row>
    <row r="34" spans="1:8" ht="33.75" customHeight="1">
      <c r="A34" s="164"/>
      <c r="B34" s="160" t="s">
        <v>382</v>
      </c>
      <c r="C34" s="97" t="s">
        <v>381</v>
      </c>
      <c r="D34" s="216">
        <v>104</v>
      </c>
      <c r="E34" s="216">
        <v>31.2</v>
      </c>
      <c r="F34" s="216">
        <v>0</v>
      </c>
      <c r="G34" s="121">
        <f t="shared" si="2"/>
        <v>0</v>
      </c>
      <c r="H34" s="121">
        <f t="shared" si="3"/>
        <v>0</v>
      </c>
    </row>
    <row r="35" spans="1:8" ht="33.75" customHeight="1">
      <c r="A35" s="164" t="s">
        <v>68</v>
      </c>
      <c r="B35" s="160" t="s">
        <v>32</v>
      </c>
      <c r="C35" s="97" t="s">
        <v>68</v>
      </c>
      <c r="D35" s="216">
        <v>20</v>
      </c>
      <c r="E35" s="216">
        <v>0</v>
      </c>
      <c r="F35" s="216">
        <v>0</v>
      </c>
      <c r="G35" s="121">
        <f t="shared" si="2"/>
        <v>0</v>
      </c>
      <c r="H35" s="121">
        <v>0</v>
      </c>
    </row>
    <row r="36" spans="1:8" ht="33.75" customHeight="1">
      <c r="A36" s="164" t="s">
        <v>118</v>
      </c>
      <c r="B36" s="160" t="s">
        <v>115</v>
      </c>
      <c r="C36" s="97"/>
      <c r="D36" s="216">
        <f>D39+D37+D38</f>
        <v>4.5</v>
      </c>
      <c r="E36" s="216">
        <f>E39+E37+E38</f>
        <v>3.2</v>
      </c>
      <c r="F36" s="216">
        <f>F39+F37+F38</f>
        <v>1.1</v>
      </c>
      <c r="G36" s="121">
        <f t="shared" si="2"/>
        <v>0.24444444444444446</v>
      </c>
      <c r="H36" s="121">
        <f t="shared" si="3"/>
        <v>0.34375</v>
      </c>
    </row>
    <row r="37" spans="1:8" ht="69" customHeight="1" hidden="1">
      <c r="A37" s="164"/>
      <c r="B37" s="55" t="s">
        <v>177</v>
      </c>
      <c r="C37" s="97" t="s">
        <v>242</v>
      </c>
      <c r="D37" s="216">
        <v>0</v>
      </c>
      <c r="E37" s="216">
        <v>0</v>
      </c>
      <c r="F37" s="216">
        <v>0</v>
      </c>
      <c r="G37" s="121" t="e">
        <f t="shared" si="2"/>
        <v>#DIV/0!</v>
      </c>
      <c r="H37" s="121" t="e">
        <f t="shared" si="3"/>
        <v>#DIV/0!</v>
      </c>
    </row>
    <row r="38" spans="1:8" ht="51" customHeight="1" hidden="1">
      <c r="A38" s="164"/>
      <c r="B38" s="55" t="s">
        <v>343</v>
      </c>
      <c r="C38" s="97" t="s">
        <v>281</v>
      </c>
      <c r="D38" s="216">
        <v>0</v>
      </c>
      <c r="E38" s="216">
        <v>0</v>
      </c>
      <c r="F38" s="216">
        <v>0</v>
      </c>
      <c r="G38" s="121" t="e">
        <f t="shared" si="2"/>
        <v>#DIV/0!</v>
      </c>
      <c r="H38" s="121" t="e">
        <f t="shared" si="3"/>
        <v>#DIV/0!</v>
      </c>
    </row>
    <row r="39" spans="1:8" s="16" customFormat="1" ht="47.25">
      <c r="A39" s="54"/>
      <c r="B39" s="55" t="s">
        <v>104</v>
      </c>
      <c r="C39" s="106" t="s">
        <v>179</v>
      </c>
      <c r="D39" s="217">
        <v>4.5</v>
      </c>
      <c r="E39" s="217">
        <v>3.2</v>
      </c>
      <c r="F39" s="217">
        <v>1.1</v>
      </c>
      <c r="G39" s="121">
        <f t="shared" si="2"/>
        <v>0.24444444444444446</v>
      </c>
      <c r="H39" s="121">
        <f t="shared" si="3"/>
        <v>0.34375</v>
      </c>
    </row>
    <row r="40" spans="1:8" ht="33.75" customHeight="1">
      <c r="A40" s="48" t="s">
        <v>101</v>
      </c>
      <c r="B40" s="161" t="s">
        <v>96</v>
      </c>
      <c r="C40" s="98"/>
      <c r="D40" s="218">
        <f>D41</f>
        <v>166.7</v>
      </c>
      <c r="E40" s="218">
        <f>E41</f>
        <v>84.4</v>
      </c>
      <c r="F40" s="218">
        <f>F41</f>
        <v>50.2</v>
      </c>
      <c r="G40" s="121">
        <f t="shared" si="2"/>
        <v>0.3011397720455909</v>
      </c>
      <c r="H40" s="121">
        <f t="shared" si="3"/>
        <v>0.5947867298578199</v>
      </c>
    </row>
    <row r="41" spans="1:8" ht="63">
      <c r="A41" s="164" t="s">
        <v>102</v>
      </c>
      <c r="B41" s="160" t="s">
        <v>150</v>
      </c>
      <c r="C41" s="97" t="s">
        <v>191</v>
      </c>
      <c r="D41" s="216">
        <v>166.7</v>
      </c>
      <c r="E41" s="216">
        <v>84.4</v>
      </c>
      <c r="F41" s="216">
        <v>50.2</v>
      </c>
      <c r="G41" s="121">
        <f t="shared" si="2"/>
        <v>0.3011397720455909</v>
      </c>
      <c r="H41" s="121">
        <f t="shared" si="3"/>
        <v>0.5947867298578199</v>
      </c>
    </row>
    <row r="42" spans="1:8" ht="31.5" hidden="1">
      <c r="A42" s="48" t="s">
        <v>69</v>
      </c>
      <c r="B42" s="161" t="s">
        <v>35</v>
      </c>
      <c r="C42" s="98"/>
      <c r="D42" s="105">
        <f aca="true" t="shared" si="4" ref="D42:F43">D43</f>
        <v>0</v>
      </c>
      <c r="E42" s="105">
        <f t="shared" si="4"/>
        <v>0</v>
      </c>
      <c r="F42" s="105">
        <f t="shared" si="4"/>
        <v>0</v>
      </c>
      <c r="G42" s="121" t="e">
        <f t="shared" si="2"/>
        <v>#DIV/0!</v>
      </c>
      <c r="H42" s="121" t="e">
        <f t="shared" si="3"/>
        <v>#DIV/0!</v>
      </c>
    </row>
    <row r="43" spans="1:8" ht="31.5" hidden="1">
      <c r="A43" s="164" t="s">
        <v>103</v>
      </c>
      <c r="B43" s="160" t="s">
        <v>98</v>
      </c>
      <c r="C43" s="97"/>
      <c r="D43" s="103">
        <f t="shared" si="4"/>
        <v>0</v>
      </c>
      <c r="E43" s="103">
        <f t="shared" si="4"/>
        <v>0</v>
      </c>
      <c r="F43" s="103">
        <f t="shared" si="4"/>
        <v>0</v>
      </c>
      <c r="G43" s="121" t="e">
        <f t="shared" si="2"/>
        <v>#DIV/0!</v>
      </c>
      <c r="H43" s="121" t="e">
        <f t="shared" si="3"/>
        <v>#DIV/0!</v>
      </c>
    </row>
    <row r="44" spans="1:8" s="16" customFormat="1" ht="54.75" customHeight="1" hidden="1">
      <c r="A44" s="54"/>
      <c r="B44" s="55" t="s">
        <v>172</v>
      </c>
      <c r="C44" s="106" t="s">
        <v>171</v>
      </c>
      <c r="D44" s="107">
        <v>0</v>
      </c>
      <c r="E44" s="107">
        <v>0</v>
      </c>
      <c r="F44" s="107">
        <v>0</v>
      </c>
      <c r="G44" s="121" t="e">
        <f t="shared" si="2"/>
        <v>#DIV/0!</v>
      </c>
      <c r="H44" s="121" t="e">
        <f t="shared" si="3"/>
        <v>#DIV/0!</v>
      </c>
    </row>
    <row r="45" spans="1:8" s="16" customFormat="1" ht="18.75" customHeight="1" hidden="1">
      <c r="A45" s="48" t="s">
        <v>70</v>
      </c>
      <c r="B45" s="161" t="s">
        <v>37</v>
      </c>
      <c r="C45" s="98"/>
      <c r="D45" s="105">
        <f>D46</f>
        <v>0</v>
      </c>
      <c r="E45" s="105">
        <f>E46</f>
        <v>0</v>
      </c>
      <c r="F45" s="105">
        <f>F46</f>
        <v>0</v>
      </c>
      <c r="G45" s="121" t="e">
        <f t="shared" si="2"/>
        <v>#DIV/0!</v>
      </c>
      <c r="H45" s="121" t="e">
        <f t="shared" si="3"/>
        <v>#DIV/0!</v>
      </c>
    </row>
    <row r="46" spans="1:8" s="16" customFormat="1" ht="27" customHeight="1" hidden="1">
      <c r="A46" s="162" t="s">
        <v>71</v>
      </c>
      <c r="B46" s="72" t="s">
        <v>113</v>
      </c>
      <c r="C46" s="97"/>
      <c r="D46" s="103">
        <v>0</v>
      </c>
      <c r="E46" s="103">
        <v>0</v>
      </c>
      <c r="F46" s="103">
        <v>0</v>
      </c>
      <c r="G46" s="121" t="e">
        <f t="shared" si="2"/>
        <v>#DIV/0!</v>
      </c>
      <c r="H46" s="121" t="e">
        <f t="shared" si="3"/>
        <v>#DIV/0!</v>
      </c>
    </row>
    <row r="47" spans="1:8" s="16" customFormat="1" ht="32.25" customHeight="1" hidden="1">
      <c r="A47" s="54"/>
      <c r="B47" s="68" t="s">
        <v>113</v>
      </c>
      <c r="C47" s="106" t="s">
        <v>200</v>
      </c>
      <c r="D47" s="107">
        <v>0</v>
      </c>
      <c r="E47" s="107">
        <v>0</v>
      </c>
      <c r="F47" s="107">
        <v>0</v>
      </c>
      <c r="G47" s="121" t="e">
        <f t="shared" si="2"/>
        <v>#DIV/0!</v>
      </c>
      <c r="H47" s="121" t="e">
        <f t="shared" si="3"/>
        <v>#DIV/0!</v>
      </c>
    </row>
    <row r="48" spans="1:8" ht="47.25">
      <c r="A48" s="48" t="s">
        <v>72</v>
      </c>
      <c r="B48" s="161" t="s">
        <v>38</v>
      </c>
      <c r="C48" s="98"/>
      <c r="D48" s="105">
        <f>D49+D59+D60</f>
        <v>481.9</v>
      </c>
      <c r="E48" s="105">
        <f>E49+E59+E60</f>
        <v>280.6</v>
      </c>
      <c r="F48" s="105">
        <f>F49+F59+F60</f>
        <v>75</v>
      </c>
      <c r="G48" s="121">
        <f t="shared" si="2"/>
        <v>0.15563394895206475</v>
      </c>
      <c r="H48" s="121">
        <f t="shared" si="3"/>
        <v>0.2672843905915894</v>
      </c>
    </row>
    <row r="49" spans="1:8" ht="18.75">
      <c r="A49" s="164" t="s">
        <v>41</v>
      </c>
      <c r="B49" s="160" t="s">
        <v>42</v>
      </c>
      <c r="C49" s="97"/>
      <c r="D49" s="103">
        <f>D50+D51+D52+D53+D54+D55+D56+D57</f>
        <v>442.9</v>
      </c>
      <c r="E49" s="103">
        <f>E50+E51+E52+E53+E54+E55+E56+E57</f>
        <v>280.6</v>
      </c>
      <c r="F49" s="103">
        <f>F50+F51+F52+F53+F54+F55+F56+F57</f>
        <v>75</v>
      </c>
      <c r="G49" s="121">
        <f t="shared" si="2"/>
        <v>0.1693384511176338</v>
      </c>
      <c r="H49" s="121">
        <f t="shared" si="3"/>
        <v>0.2672843905915894</v>
      </c>
    </row>
    <row r="50" spans="1:8" ht="47.25">
      <c r="A50" s="164"/>
      <c r="B50" s="55" t="s">
        <v>392</v>
      </c>
      <c r="C50" s="106" t="s">
        <v>391</v>
      </c>
      <c r="D50" s="216">
        <v>15</v>
      </c>
      <c r="E50" s="216">
        <v>10.5</v>
      </c>
      <c r="F50" s="216">
        <v>0</v>
      </c>
      <c r="G50" s="121">
        <f t="shared" si="2"/>
        <v>0</v>
      </c>
      <c r="H50" s="121">
        <f t="shared" si="3"/>
        <v>0</v>
      </c>
    </row>
    <row r="51" spans="1:8" ht="47.25">
      <c r="A51" s="164"/>
      <c r="B51" s="55" t="s">
        <v>394</v>
      </c>
      <c r="C51" s="106" t="s">
        <v>393</v>
      </c>
      <c r="D51" s="216">
        <v>5</v>
      </c>
      <c r="E51" s="216">
        <v>3.5</v>
      </c>
      <c r="F51" s="216">
        <v>0</v>
      </c>
      <c r="G51" s="121">
        <f t="shared" si="2"/>
        <v>0</v>
      </c>
      <c r="H51" s="121">
        <f t="shared" si="3"/>
        <v>0</v>
      </c>
    </row>
    <row r="52" spans="1:8" ht="47.25">
      <c r="A52" s="164"/>
      <c r="B52" s="55" t="s">
        <v>396</v>
      </c>
      <c r="C52" s="106" t="s">
        <v>395</v>
      </c>
      <c r="D52" s="216">
        <v>10</v>
      </c>
      <c r="E52" s="216">
        <v>4.6</v>
      </c>
      <c r="F52" s="216">
        <v>0</v>
      </c>
      <c r="G52" s="121">
        <f t="shared" si="2"/>
        <v>0</v>
      </c>
      <c r="H52" s="121">
        <f t="shared" si="3"/>
        <v>0</v>
      </c>
    </row>
    <row r="53" spans="1:8" ht="47.25">
      <c r="A53" s="164"/>
      <c r="B53" s="55" t="s">
        <v>398</v>
      </c>
      <c r="C53" s="106" t="s">
        <v>397</v>
      </c>
      <c r="D53" s="216">
        <v>50</v>
      </c>
      <c r="E53" s="216">
        <v>23.2</v>
      </c>
      <c r="F53" s="216">
        <v>0</v>
      </c>
      <c r="G53" s="121">
        <f t="shared" si="2"/>
        <v>0</v>
      </c>
      <c r="H53" s="121">
        <f t="shared" si="3"/>
        <v>0</v>
      </c>
    </row>
    <row r="54" spans="1:8" ht="63">
      <c r="A54" s="164"/>
      <c r="B54" s="55" t="s">
        <v>400</v>
      </c>
      <c r="C54" s="106" t="s">
        <v>399</v>
      </c>
      <c r="D54" s="216">
        <v>20</v>
      </c>
      <c r="E54" s="216">
        <v>10</v>
      </c>
      <c r="F54" s="216">
        <v>0</v>
      </c>
      <c r="G54" s="121">
        <f t="shared" si="2"/>
        <v>0</v>
      </c>
      <c r="H54" s="121">
        <f t="shared" si="3"/>
        <v>0</v>
      </c>
    </row>
    <row r="55" spans="1:8" ht="78.75">
      <c r="A55" s="164"/>
      <c r="B55" s="55" t="s">
        <v>402</v>
      </c>
      <c r="C55" s="106" t="s">
        <v>401</v>
      </c>
      <c r="D55" s="216">
        <v>166.9</v>
      </c>
      <c r="E55" s="216">
        <v>97.8</v>
      </c>
      <c r="F55" s="216">
        <v>20</v>
      </c>
      <c r="G55" s="121">
        <f t="shared" si="2"/>
        <v>0.11983223487118035</v>
      </c>
      <c r="H55" s="121">
        <f t="shared" si="3"/>
        <v>0.20449897750511248</v>
      </c>
    </row>
    <row r="56" spans="1:8" ht="63">
      <c r="A56" s="164"/>
      <c r="B56" s="55" t="s">
        <v>418</v>
      </c>
      <c r="C56" s="106" t="s">
        <v>407</v>
      </c>
      <c r="D56" s="216">
        <v>156</v>
      </c>
      <c r="E56" s="216">
        <v>121</v>
      </c>
      <c r="F56" s="216">
        <v>55</v>
      </c>
      <c r="G56" s="121">
        <f t="shared" si="2"/>
        <v>0.3525641025641026</v>
      </c>
      <c r="H56" s="121">
        <f t="shared" si="3"/>
        <v>0.45454545454545453</v>
      </c>
    </row>
    <row r="57" spans="1:8" ht="63">
      <c r="A57" s="164"/>
      <c r="B57" s="55" t="s">
        <v>420</v>
      </c>
      <c r="C57" s="106" t="s">
        <v>419</v>
      </c>
      <c r="D57" s="216">
        <v>20</v>
      </c>
      <c r="E57" s="216">
        <v>10</v>
      </c>
      <c r="F57" s="216">
        <v>0</v>
      </c>
      <c r="G57" s="121">
        <f t="shared" si="2"/>
        <v>0</v>
      </c>
      <c r="H57" s="121">
        <f t="shared" si="3"/>
        <v>0</v>
      </c>
    </row>
    <row r="58" spans="1:8" ht="47.25" hidden="1">
      <c r="A58" s="164"/>
      <c r="B58" s="55" t="s">
        <v>422</v>
      </c>
      <c r="C58" s="106" t="s">
        <v>421</v>
      </c>
      <c r="D58" s="103"/>
      <c r="E58" s="103"/>
      <c r="F58" s="103"/>
      <c r="G58" s="121" t="e">
        <f t="shared" si="2"/>
        <v>#DIV/0!</v>
      </c>
      <c r="H58" s="121" t="e">
        <f t="shared" si="3"/>
        <v>#DIV/0!</v>
      </c>
    </row>
    <row r="59" spans="1:8" ht="163.5" customHeight="1">
      <c r="A59" s="164"/>
      <c r="B59" s="55" t="s">
        <v>465</v>
      </c>
      <c r="C59" s="106" t="s">
        <v>464</v>
      </c>
      <c r="D59" s="216">
        <v>30</v>
      </c>
      <c r="E59" s="216">
        <v>0</v>
      </c>
      <c r="F59" s="216">
        <v>0</v>
      </c>
      <c r="G59" s="121">
        <f t="shared" si="2"/>
        <v>0</v>
      </c>
      <c r="H59" s="121">
        <v>0</v>
      </c>
    </row>
    <row r="60" spans="1:8" ht="157.5">
      <c r="A60" s="164"/>
      <c r="B60" s="55" t="s">
        <v>467</v>
      </c>
      <c r="C60" s="106" t="s">
        <v>466</v>
      </c>
      <c r="D60" s="216">
        <v>9</v>
      </c>
      <c r="E60" s="216">
        <v>0</v>
      </c>
      <c r="F60" s="216">
        <v>0</v>
      </c>
      <c r="G60" s="121">
        <f t="shared" si="2"/>
        <v>0</v>
      </c>
      <c r="H60" s="121">
        <v>0</v>
      </c>
    </row>
    <row r="61" spans="1:8" ht="18.75" customHeight="1">
      <c r="A61" s="48" t="s">
        <v>116</v>
      </c>
      <c r="B61" s="161" t="s">
        <v>114</v>
      </c>
      <c r="C61" s="98"/>
      <c r="D61" s="218">
        <f>D63</f>
        <v>3.1</v>
      </c>
      <c r="E61" s="218">
        <f>E63</f>
        <v>1.6</v>
      </c>
      <c r="F61" s="218">
        <f>F63</f>
        <v>0.6</v>
      </c>
      <c r="G61" s="121">
        <f t="shared" si="2"/>
        <v>0.1935483870967742</v>
      </c>
      <c r="H61" s="121">
        <f t="shared" si="3"/>
        <v>0.37499999999999994</v>
      </c>
    </row>
    <row r="62" spans="1:8" ht="35.25" customHeight="1">
      <c r="A62" s="164" t="s">
        <v>110</v>
      </c>
      <c r="B62" s="160" t="s">
        <v>117</v>
      </c>
      <c r="C62" s="97"/>
      <c r="D62" s="216">
        <f>D63</f>
        <v>3.1</v>
      </c>
      <c r="E62" s="216">
        <f>E63</f>
        <v>1.6</v>
      </c>
      <c r="F62" s="216">
        <f>F63</f>
        <v>0.6</v>
      </c>
      <c r="G62" s="121">
        <f t="shared" si="2"/>
        <v>0.1935483870967742</v>
      </c>
      <c r="H62" s="121">
        <f t="shared" si="3"/>
        <v>0.37499999999999994</v>
      </c>
    </row>
    <row r="63" spans="1:8" s="16" customFormat="1" ht="31.5" customHeight="1">
      <c r="A63" s="90"/>
      <c r="B63" s="55" t="s">
        <v>194</v>
      </c>
      <c r="C63" s="106" t="s">
        <v>344</v>
      </c>
      <c r="D63" s="217">
        <v>3.1</v>
      </c>
      <c r="E63" s="217">
        <v>1.6</v>
      </c>
      <c r="F63" s="217">
        <v>0.6</v>
      </c>
      <c r="G63" s="121">
        <f t="shared" si="2"/>
        <v>0.1935483870967742</v>
      </c>
      <c r="H63" s="121">
        <f t="shared" si="3"/>
        <v>0.37499999999999994</v>
      </c>
    </row>
    <row r="64" spans="1:8" ht="18.75" hidden="1">
      <c r="A64" s="48" t="s">
        <v>43</v>
      </c>
      <c r="B64" s="161" t="s">
        <v>44</v>
      </c>
      <c r="C64" s="98"/>
      <c r="D64" s="105">
        <f aca="true" t="shared" si="5" ref="D64:F65">D65</f>
        <v>0</v>
      </c>
      <c r="E64" s="105">
        <f t="shared" si="5"/>
        <v>0</v>
      </c>
      <c r="F64" s="105">
        <f t="shared" si="5"/>
        <v>0</v>
      </c>
      <c r="G64" s="121" t="e">
        <f t="shared" si="2"/>
        <v>#DIV/0!</v>
      </c>
      <c r="H64" s="121" t="e">
        <f t="shared" si="3"/>
        <v>#DIV/0!</v>
      </c>
    </row>
    <row r="65" spans="1:8" ht="31.5" hidden="1">
      <c r="A65" s="164" t="s">
        <v>47</v>
      </c>
      <c r="B65" s="160" t="s">
        <v>48</v>
      </c>
      <c r="C65" s="97"/>
      <c r="D65" s="103">
        <f t="shared" si="5"/>
        <v>0</v>
      </c>
      <c r="E65" s="103">
        <f t="shared" si="5"/>
        <v>0</v>
      </c>
      <c r="F65" s="103">
        <f t="shared" si="5"/>
        <v>0</v>
      </c>
      <c r="G65" s="121" t="e">
        <f t="shared" si="2"/>
        <v>#DIV/0!</v>
      </c>
      <c r="H65" s="121" t="e">
        <f t="shared" si="3"/>
        <v>#DIV/0!</v>
      </c>
    </row>
    <row r="66" spans="1:8" s="16" customFormat="1" ht="27" customHeight="1" hidden="1">
      <c r="A66" s="54"/>
      <c r="B66" s="55" t="s">
        <v>189</v>
      </c>
      <c r="C66" s="106" t="s">
        <v>190</v>
      </c>
      <c r="D66" s="107">
        <v>0</v>
      </c>
      <c r="E66" s="107">
        <v>0</v>
      </c>
      <c r="F66" s="107">
        <v>0</v>
      </c>
      <c r="G66" s="121" t="e">
        <f t="shared" si="2"/>
        <v>#DIV/0!</v>
      </c>
      <c r="H66" s="121" t="e">
        <f t="shared" si="3"/>
        <v>#DIV/0!</v>
      </c>
    </row>
    <row r="67" spans="1:8" ht="23.25" customHeight="1">
      <c r="A67" s="48">
        <v>1000</v>
      </c>
      <c r="B67" s="161" t="s">
        <v>55</v>
      </c>
      <c r="C67" s="98"/>
      <c r="D67" s="218">
        <f>D68</f>
        <v>18</v>
      </c>
      <c r="E67" s="218">
        <f>E68</f>
        <v>9</v>
      </c>
      <c r="F67" s="218">
        <f>F68</f>
        <v>7.5</v>
      </c>
      <c r="G67" s="121">
        <f t="shared" si="2"/>
        <v>0.4166666666666667</v>
      </c>
      <c r="H67" s="121">
        <f t="shared" si="3"/>
        <v>0.8333333333333334</v>
      </c>
    </row>
    <row r="68" spans="1:8" ht="18.75">
      <c r="A68" s="164" t="s">
        <v>56</v>
      </c>
      <c r="B68" s="160" t="s">
        <v>159</v>
      </c>
      <c r="C68" s="97" t="s">
        <v>56</v>
      </c>
      <c r="D68" s="216">
        <v>18</v>
      </c>
      <c r="E68" s="216">
        <v>9</v>
      </c>
      <c r="F68" s="216">
        <v>7.5</v>
      </c>
      <c r="G68" s="121">
        <f t="shared" si="2"/>
        <v>0.4166666666666667</v>
      </c>
      <c r="H68" s="121">
        <f t="shared" si="3"/>
        <v>0.8333333333333334</v>
      </c>
    </row>
    <row r="69" spans="1:8" ht="31.5">
      <c r="A69" s="48"/>
      <c r="B69" s="161" t="s">
        <v>92</v>
      </c>
      <c r="C69" s="98"/>
      <c r="D69" s="216">
        <f>D70</f>
        <v>1225</v>
      </c>
      <c r="E69" s="216">
        <f>E70</f>
        <v>612.6</v>
      </c>
      <c r="F69" s="216">
        <f>F70</f>
        <v>0</v>
      </c>
      <c r="G69" s="121">
        <f t="shared" si="2"/>
        <v>0</v>
      </c>
      <c r="H69" s="121">
        <f t="shared" si="3"/>
        <v>0</v>
      </c>
    </row>
    <row r="70" spans="1:8" s="16" customFormat="1" ht="47.25">
      <c r="A70" s="54"/>
      <c r="B70" s="55" t="s">
        <v>93</v>
      </c>
      <c r="C70" s="106" t="s">
        <v>170</v>
      </c>
      <c r="D70" s="217">
        <v>1225</v>
      </c>
      <c r="E70" s="217">
        <v>612.6</v>
      </c>
      <c r="F70" s="217">
        <v>0</v>
      </c>
      <c r="G70" s="121">
        <f t="shared" si="2"/>
        <v>0</v>
      </c>
      <c r="H70" s="121">
        <f t="shared" si="3"/>
        <v>0</v>
      </c>
    </row>
    <row r="71" spans="1:8" ht="18" customHeight="1">
      <c r="A71" s="164"/>
      <c r="B71" s="161" t="s">
        <v>62</v>
      </c>
      <c r="C71" s="48"/>
      <c r="D71" s="105">
        <f>D31+D40+D42+D48+D63+D64+D67+D69+D45</f>
        <v>3041.2</v>
      </c>
      <c r="E71" s="105">
        <f>E31+E40+E42+E48+E63+E64+E67+E69+E45</f>
        <v>1734.3000000000002</v>
      </c>
      <c r="F71" s="105">
        <f>F31+F40+F48+F61+F67+F69</f>
        <v>620.1</v>
      </c>
      <c r="G71" s="121">
        <f t="shared" si="2"/>
        <v>0.20389977640405105</v>
      </c>
      <c r="H71" s="121">
        <f t="shared" si="3"/>
        <v>0.35755059678256357</v>
      </c>
    </row>
    <row r="72" spans="1:8" ht="31.5">
      <c r="A72" s="165"/>
      <c r="B72" s="160" t="s">
        <v>77</v>
      </c>
      <c r="C72" s="97"/>
      <c r="D72" s="112">
        <f>D69</f>
        <v>1225</v>
      </c>
      <c r="E72" s="112">
        <f>E69</f>
        <v>612.6</v>
      </c>
      <c r="F72" s="112">
        <f>F69</f>
        <v>0</v>
      </c>
      <c r="G72" s="121">
        <f t="shared" si="2"/>
        <v>0</v>
      </c>
      <c r="H72" s="121">
        <f t="shared" si="3"/>
        <v>0</v>
      </c>
    </row>
    <row r="73" ht="18">
      <c r="A73" s="75"/>
    </row>
    <row r="74" ht="18">
      <c r="A74" s="75"/>
    </row>
    <row r="75" spans="1:6" ht="18">
      <c r="A75" s="75"/>
      <c r="B75" s="78" t="s">
        <v>342</v>
      </c>
      <c r="C75" s="115"/>
      <c r="F75" s="114">
        <v>701.5</v>
      </c>
    </row>
    <row r="76" spans="1:3" ht="18">
      <c r="A76" s="75"/>
      <c r="B76" s="78"/>
      <c r="C76" s="115"/>
    </row>
    <row r="77" spans="1:3" ht="18" hidden="1">
      <c r="A77" s="75"/>
      <c r="B77" s="78" t="s">
        <v>78</v>
      </c>
      <c r="C77" s="115"/>
    </row>
    <row r="78" spans="1:3" ht="18" hidden="1">
      <c r="A78" s="75"/>
      <c r="B78" s="78" t="s">
        <v>79</v>
      </c>
      <c r="C78" s="115"/>
    </row>
    <row r="79" spans="1:3" ht="18" hidden="1">
      <c r="A79" s="75"/>
      <c r="B79" s="78"/>
      <c r="C79" s="115"/>
    </row>
    <row r="80" spans="1:3" ht="18" hidden="1">
      <c r="A80" s="75"/>
      <c r="B80" s="78" t="s">
        <v>80</v>
      </c>
      <c r="C80" s="115"/>
    </row>
    <row r="81" spans="1:3" ht="18" hidden="1">
      <c r="A81" s="75"/>
      <c r="B81" s="78" t="s">
        <v>81</v>
      </c>
      <c r="C81" s="115"/>
    </row>
    <row r="82" spans="1:3" ht="18" hidden="1">
      <c r="A82" s="75"/>
      <c r="B82" s="78"/>
      <c r="C82" s="115"/>
    </row>
    <row r="83" spans="1:3" ht="18" hidden="1">
      <c r="A83" s="75"/>
      <c r="B83" s="78" t="s">
        <v>82</v>
      </c>
      <c r="C83" s="115"/>
    </row>
    <row r="84" spans="1:3" ht="18" hidden="1">
      <c r="A84" s="75"/>
      <c r="B84" s="78" t="s">
        <v>83</v>
      </c>
      <c r="C84" s="115"/>
    </row>
    <row r="85" spans="1:3" ht="18" hidden="1">
      <c r="A85" s="75"/>
      <c r="B85" s="78"/>
      <c r="C85" s="115"/>
    </row>
    <row r="86" spans="1:3" ht="18" hidden="1">
      <c r="A86" s="75"/>
      <c r="B86" s="78" t="s">
        <v>84</v>
      </c>
      <c r="C86" s="115"/>
    </row>
    <row r="87" spans="1:3" ht="18" hidden="1">
      <c r="A87" s="75"/>
      <c r="B87" s="78" t="s">
        <v>85</v>
      </c>
      <c r="C87" s="115"/>
    </row>
    <row r="88" ht="18" hidden="1">
      <c r="A88" s="75"/>
    </row>
    <row r="89" ht="18">
      <c r="A89" s="75"/>
    </row>
    <row r="90" spans="1:8" ht="18">
      <c r="A90" s="75"/>
      <c r="B90" s="78" t="s">
        <v>86</v>
      </c>
      <c r="C90" s="115"/>
      <c r="F90" s="116">
        <f>F75+F26-F71</f>
        <v>1115.3000000000002</v>
      </c>
      <c r="H90" s="116"/>
    </row>
    <row r="91" ht="18">
      <c r="A91" s="75"/>
    </row>
    <row r="92" ht="18">
      <c r="A92" s="75"/>
    </row>
    <row r="93" spans="1:3" ht="18">
      <c r="A93" s="75"/>
      <c r="B93" s="78" t="s">
        <v>87</v>
      </c>
      <c r="C93" s="115"/>
    </row>
    <row r="94" spans="1:3" ht="18">
      <c r="A94" s="75"/>
      <c r="B94" s="78" t="s">
        <v>88</v>
      </c>
      <c r="C94" s="115"/>
    </row>
    <row r="95" spans="1:3" ht="18">
      <c r="A95" s="75"/>
      <c r="B95" s="78" t="s">
        <v>89</v>
      </c>
      <c r="C95" s="115"/>
    </row>
    <row r="96" ht="18">
      <c r="A96" s="75"/>
    </row>
    <row r="97" ht="18">
      <c r="A97" s="75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4"/>
  <sheetViews>
    <sheetView zoomScalePageLayoutView="0" workbookViewId="0" topLeftCell="A7">
      <selection activeCell="E35" sqref="E35"/>
    </sheetView>
  </sheetViews>
  <sheetFormatPr defaultColWidth="9.140625" defaultRowHeight="12.75"/>
  <cols>
    <col min="1" max="1" width="9.57421875" style="74" customWidth="1"/>
    <col min="2" max="2" width="35.421875" style="74" customWidth="1"/>
    <col min="3" max="3" width="12.28125" style="113" customWidth="1"/>
    <col min="4" max="4" width="11.8515625" style="114" customWidth="1"/>
    <col min="5" max="5" width="11.7109375" style="114" customWidth="1"/>
    <col min="6" max="6" width="13.421875" style="114" customWidth="1"/>
    <col min="7" max="7" width="12.8515625" style="114" customWidth="1"/>
    <col min="8" max="8" width="11.57421875" style="114" customWidth="1"/>
    <col min="9" max="16384" width="9.140625" style="1" customWidth="1"/>
  </cols>
  <sheetData>
    <row r="1" spans="1:8" s="5" customFormat="1" ht="53.25" customHeight="1">
      <c r="A1" s="180" t="s">
        <v>480</v>
      </c>
      <c r="B1" s="180"/>
      <c r="C1" s="180"/>
      <c r="D1" s="180"/>
      <c r="E1" s="180"/>
      <c r="F1" s="180"/>
      <c r="G1" s="180"/>
      <c r="H1" s="180"/>
    </row>
    <row r="2" spans="1:8" ht="12.75" customHeight="1">
      <c r="A2" s="159"/>
      <c r="B2" s="211" t="s">
        <v>2</v>
      </c>
      <c r="C2" s="122"/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</row>
    <row r="3" spans="1:8" ht="26.25" customHeight="1">
      <c r="A3" s="159"/>
      <c r="B3" s="212"/>
      <c r="C3" s="123"/>
      <c r="D3" s="181"/>
      <c r="E3" s="183"/>
      <c r="F3" s="181"/>
      <c r="G3" s="183"/>
      <c r="H3" s="183"/>
    </row>
    <row r="4" spans="1:8" ht="36" customHeight="1">
      <c r="A4" s="159"/>
      <c r="B4" s="160" t="s">
        <v>76</v>
      </c>
      <c r="C4" s="96"/>
      <c r="D4" s="45">
        <f>D5+D6+D7+D8+D9+D10+D11+D12+D13+D14+D15+D16+D17+D18+D19</f>
        <v>4846</v>
      </c>
      <c r="E4" s="45">
        <f>E5+E6+E7+E8+E9+E10+E11+E12+E13+E14+E15+E16+E17+E18+E19</f>
        <v>1861</v>
      </c>
      <c r="F4" s="45">
        <f>F5+F6+F7+F8+F9+F10+F11+F12+F13+F14+F15+F16+F17+F18+F19+F20</f>
        <v>2470.4</v>
      </c>
      <c r="G4" s="46">
        <f>F4/D4</f>
        <v>0.5097812628972348</v>
      </c>
      <c r="H4" s="46">
        <f>F4/E4</f>
        <v>1.3274583557227297</v>
      </c>
    </row>
    <row r="5" spans="1:8" ht="18.75" customHeight="1">
      <c r="A5" s="159"/>
      <c r="B5" s="160" t="s">
        <v>5</v>
      </c>
      <c r="C5" s="97"/>
      <c r="D5" s="47">
        <v>337</v>
      </c>
      <c r="E5" s="47">
        <v>170</v>
      </c>
      <c r="F5" s="47">
        <v>129.2</v>
      </c>
      <c r="G5" s="46">
        <f aca="true" t="shared" si="0" ref="G5:G27">F5/D5</f>
        <v>0.3833827893175074</v>
      </c>
      <c r="H5" s="46">
        <f aca="true" t="shared" si="1" ref="H5:H28">F5/E5</f>
        <v>0.7599999999999999</v>
      </c>
    </row>
    <row r="6" spans="1:8" ht="18.75" customHeight="1" hidden="1">
      <c r="A6" s="159"/>
      <c r="B6" s="160" t="s">
        <v>204</v>
      </c>
      <c r="C6" s="97"/>
      <c r="D6" s="47">
        <v>0</v>
      </c>
      <c r="E6" s="47">
        <v>0</v>
      </c>
      <c r="F6" s="47">
        <v>0</v>
      </c>
      <c r="G6" s="46" t="e">
        <f t="shared" si="0"/>
        <v>#DIV/0!</v>
      </c>
      <c r="H6" s="46" t="e">
        <f t="shared" si="1"/>
        <v>#DIV/0!</v>
      </c>
    </row>
    <row r="7" spans="1:8" ht="22.5" customHeight="1">
      <c r="A7" s="159"/>
      <c r="B7" s="160" t="s">
        <v>7</v>
      </c>
      <c r="C7" s="97"/>
      <c r="D7" s="47">
        <v>1000</v>
      </c>
      <c r="E7" s="47">
        <v>800</v>
      </c>
      <c r="F7" s="47">
        <v>1094.8</v>
      </c>
      <c r="G7" s="46">
        <f t="shared" si="0"/>
        <v>1.0948</v>
      </c>
      <c r="H7" s="46">
        <f t="shared" si="1"/>
        <v>1.3685</v>
      </c>
    </row>
    <row r="8" spans="1:8" ht="24" customHeight="1">
      <c r="A8" s="159"/>
      <c r="B8" s="160" t="s">
        <v>8</v>
      </c>
      <c r="C8" s="97"/>
      <c r="D8" s="47">
        <v>297</v>
      </c>
      <c r="E8" s="47">
        <v>25</v>
      </c>
      <c r="F8" s="47">
        <v>73.6</v>
      </c>
      <c r="G8" s="46">
        <f t="shared" si="0"/>
        <v>0.2478114478114478</v>
      </c>
      <c r="H8" s="46">
        <f t="shared" si="1"/>
        <v>2.944</v>
      </c>
    </row>
    <row r="9" spans="1:8" ht="22.5" customHeight="1">
      <c r="A9" s="159"/>
      <c r="B9" s="160" t="s">
        <v>9</v>
      </c>
      <c r="C9" s="97"/>
      <c r="D9" s="47">
        <v>3200</v>
      </c>
      <c r="E9" s="47">
        <v>860</v>
      </c>
      <c r="F9" s="47">
        <v>1148</v>
      </c>
      <c r="G9" s="46">
        <f t="shared" si="0"/>
        <v>0.35875</v>
      </c>
      <c r="H9" s="46">
        <f t="shared" si="1"/>
        <v>1.3348837209302327</v>
      </c>
    </row>
    <row r="10" spans="1:8" ht="22.5" customHeight="1">
      <c r="A10" s="159"/>
      <c r="B10" s="160" t="s">
        <v>99</v>
      </c>
      <c r="C10" s="97"/>
      <c r="D10" s="47">
        <v>12</v>
      </c>
      <c r="E10" s="47">
        <v>6</v>
      </c>
      <c r="F10" s="47">
        <v>20.8</v>
      </c>
      <c r="G10" s="46">
        <f t="shared" si="0"/>
        <v>1.7333333333333334</v>
      </c>
      <c r="H10" s="46">
        <f t="shared" si="1"/>
        <v>3.466666666666667</v>
      </c>
    </row>
    <row r="11" spans="1:8" ht="37.5" customHeight="1" hidden="1">
      <c r="A11" s="159"/>
      <c r="B11" s="160" t="s">
        <v>10</v>
      </c>
      <c r="C11" s="97"/>
      <c r="D11" s="47">
        <v>0</v>
      </c>
      <c r="E11" s="47">
        <v>0</v>
      </c>
      <c r="F11" s="47">
        <v>0</v>
      </c>
      <c r="G11" s="46" t="e">
        <f t="shared" si="0"/>
        <v>#DIV/0!</v>
      </c>
      <c r="H11" s="46" t="e">
        <f t="shared" si="1"/>
        <v>#DIV/0!</v>
      </c>
    </row>
    <row r="12" spans="1:8" ht="18.75" customHeight="1" hidden="1">
      <c r="A12" s="159"/>
      <c r="B12" s="160" t="s">
        <v>11</v>
      </c>
      <c r="C12" s="97"/>
      <c r="D12" s="47">
        <v>0</v>
      </c>
      <c r="E12" s="47">
        <v>0</v>
      </c>
      <c r="F12" s="47">
        <v>0</v>
      </c>
      <c r="G12" s="46" t="e">
        <f t="shared" si="0"/>
        <v>#DIV/0!</v>
      </c>
      <c r="H12" s="46" t="e">
        <f t="shared" si="1"/>
        <v>#DIV/0!</v>
      </c>
    </row>
    <row r="13" spans="1:8" ht="17.25" customHeight="1" hidden="1">
      <c r="A13" s="159"/>
      <c r="B13" s="160" t="s">
        <v>12</v>
      </c>
      <c r="C13" s="97"/>
      <c r="D13" s="47"/>
      <c r="E13" s="47"/>
      <c r="F13" s="47"/>
      <c r="G13" s="46" t="e">
        <f t="shared" si="0"/>
        <v>#DIV/0!</v>
      </c>
      <c r="H13" s="46" t="e">
        <f t="shared" si="1"/>
        <v>#DIV/0!</v>
      </c>
    </row>
    <row r="14" spans="1:8" ht="15" customHeight="1" hidden="1">
      <c r="A14" s="159"/>
      <c r="B14" s="160" t="s">
        <v>14</v>
      </c>
      <c r="C14" s="97"/>
      <c r="D14" s="47">
        <v>0</v>
      </c>
      <c r="E14" s="47">
        <v>0</v>
      </c>
      <c r="F14" s="47">
        <v>0</v>
      </c>
      <c r="G14" s="46" t="e">
        <f t="shared" si="0"/>
        <v>#DIV/0!</v>
      </c>
      <c r="H14" s="46" t="e">
        <f t="shared" si="1"/>
        <v>#DIV/0!</v>
      </c>
    </row>
    <row r="15" spans="1:8" ht="18" customHeight="1" hidden="1">
      <c r="A15" s="159"/>
      <c r="B15" s="160" t="s">
        <v>15</v>
      </c>
      <c r="C15" s="97"/>
      <c r="D15" s="47">
        <v>0</v>
      </c>
      <c r="E15" s="47">
        <v>0</v>
      </c>
      <c r="F15" s="47">
        <v>0</v>
      </c>
      <c r="G15" s="46" t="e">
        <f t="shared" si="0"/>
        <v>#DIV/0!</v>
      </c>
      <c r="H15" s="46" t="e">
        <f t="shared" si="1"/>
        <v>#DIV/0!</v>
      </c>
    </row>
    <row r="16" spans="1:8" ht="31.5" customHeight="1" hidden="1">
      <c r="A16" s="159"/>
      <c r="B16" s="160" t="s">
        <v>16</v>
      </c>
      <c r="C16" s="97"/>
      <c r="D16" s="47">
        <v>0</v>
      </c>
      <c r="E16" s="47">
        <v>0</v>
      </c>
      <c r="F16" s="47">
        <v>0</v>
      </c>
      <c r="G16" s="46" t="e">
        <f t="shared" si="0"/>
        <v>#DIV/0!</v>
      </c>
      <c r="H16" s="46" t="e">
        <f t="shared" si="1"/>
        <v>#DIV/0!</v>
      </c>
    </row>
    <row r="17" spans="1:8" ht="33.75" customHeight="1" hidden="1">
      <c r="A17" s="159"/>
      <c r="B17" s="160" t="s">
        <v>18</v>
      </c>
      <c r="C17" s="97"/>
      <c r="D17" s="47">
        <v>0</v>
      </c>
      <c r="E17" s="47">
        <v>0</v>
      </c>
      <c r="F17" s="47">
        <v>0</v>
      </c>
      <c r="G17" s="46" t="e">
        <f t="shared" si="0"/>
        <v>#DIV/0!</v>
      </c>
      <c r="H17" s="46" t="e">
        <f t="shared" si="1"/>
        <v>#DIV/0!</v>
      </c>
    </row>
    <row r="18" spans="1:8" ht="18.75" customHeight="1" hidden="1">
      <c r="A18" s="159"/>
      <c r="B18" s="160" t="s">
        <v>108</v>
      </c>
      <c r="C18" s="97"/>
      <c r="D18" s="47">
        <v>0</v>
      </c>
      <c r="E18" s="47">
        <v>0</v>
      </c>
      <c r="F18" s="47">
        <v>0</v>
      </c>
      <c r="G18" s="46" t="e">
        <f t="shared" si="0"/>
        <v>#DIV/0!</v>
      </c>
      <c r="H18" s="46" t="e">
        <f t="shared" si="1"/>
        <v>#DIV/0!</v>
      </c>
    </row>
    <row r="19" spans="1:8" ht="16.5" customHeight="1" hidden="1">
      <c r="A19" s="159"/>
      <c r="B19" s="160" t="s">
        <v>21</v>
      </c>
      <c r="C19" s="97"/>
      <c r="D19" s="47">
        <v>0</v>
      </c>
      <c r="E19" s="47">
        <v>0</v>
      </c>
      <c r="F19" s="47"/>
      <c r="G19" s="46" t="e">
        <f t="shared" si="0"/>
        <v>#DIV/0!</v>
      </c>
      <c r="H19" s="46" t="e">
        <f t="shared" si="1"/>
        <v>#DIV/0!</v>
      </c>
    </row>
    <row r="20" spans="1:8" ht="16.5" customHeight="1">
      <c r="A20" s="159"/>
      <c r="B20" s="160" t="s">
        <v>452</v>
      </c>
      <c r="C20" s="97"/>
      <c r="D20" s="47"/>
      <c r="E20" s="47"/>
      <c r="F20" s="47">
        <v>4</v>
      </c>
      <c r="G20" s="46">
        <v>0</v>
      </c>
      <c r="H20" s="46">
        <v>0</v>
      </c>
    </row>
    <row r="21" spans="1:8" ht="32.25" customHeight="1">
      <c r="A21" s="159"/>
      <c r="B21" s="161" t="s">
        <v>75</v>
      </c>
      <c r="C21" s="98"/>
      <c r="D21" s="47">
        <f>D22+D23+D24+D25+D26</f>
        <v>293</v>
      </c>
      <c r="E21" s="47">
        <f>E22+E23+E24+E25+E26</f>
        <v>146.4</v>
      </c>
      <c r="F21" s="47">
        <f>F22+F23+F24+F25+F26</f>
        <v>106.7</v>
      </c>
      <c r="G21" s="46">
        <f t="shared" si="0"/>
        <v>0.36416382252559726</v>
      </c>
      <c r="H21" s="46">
        <f t="shared" si="1"/>
        <v>0.7288251366120219</v>
      </c>
    </row>
    <row r="22" spans="1:8" ht="18.75">
      <c r="A22" s="159"/>
      <c r="B22" s="160" t="s">
        <v>23</v>
      </c>
      <c r="C22" s="97"/>
      <c r="D22" s="47">
        <v>126.3</v>
      </c>
      <c r="E22" s="47">
        <v>63.1</v>
      </c>
      <c r="F22" s="47">
        <v>52.5</v>
      </c>
      <c r="G22" s="46">
        <f t="shared" si="0"/>
        <v>0.4156769596199525</v>
      </c>
      <c r="H22" s="46">
        <f t="shared" si="1"/>
        <v>0.8320126782884311</v>
      </c>
    </row>
    <row r="23" spans="1:8" ht="18.75" customHeight="1">
      <c r="A23" s="159"/>
      <c r="B23" s="160" t="s">
        <v>94</v>
      </c>
      <c r="C23" s="97"/>
      <c r="D23" s="47">
        <v>166.7</v>
      </c>
      <c r="E23" s="47">
        <v>83.3</v>
      </c>
      <c r="F23" s="47">
        <v>54.2</v>
      </c>
      <c r="G23" s="46">
        <f t="shared" si="0"/>
        <v>0.32513497300539895</v>
      </c>
      <c r="H23" s="46">
        <f t="shared" si="1"/>
        <v>0.6506602641056423</v>
      </c>
    </row>
    <row r="24" spans="1:8" ht="29.25" customHeight="1" hidden="1">
      <c r="A24" s="159"/>
      <c r="B24" s="160" t="s">
        <v>61</v>
      </c>
      <c r="C24" s="97"/>
      <c r="D24" s="47">
        <v>0</v>
      </c>
      <c r="E24" s="47">
        <v>0</v>
      </c>
      <c r="F24" s="47">
        <v>0</v>
      </c>
      <c r="G24" s="46" t="e">
        <f t="shared" si="0"/>
        <v>#DIV/0!</v>
      </c>
      <c r="H24" s="46" t="e">
        <f t="shared" si="1"/>
        <v>#DIV/0!</v>
      </c>
    </row>
    <row r="25" spans="1:8" ht="52.5" customHeight="1" hidden="1">
      <c r="A25" s="159"/>
      <c r="B25" s="160" t="s">
        <v>26</v>
      </c>
      <c r="C25" s="97"/>
      <c r="D25" s="47">
        <v>0</v>
      </c>
      <c r="E25" s="47">
        <v>0</v>
      </c>
      <c r="F25" s="47">
        <v>0</v>
      </c>
      <c r="G25" s="46" t="e">
        <f t="shared" si="0"/>
        <v>#DIV/0!</v>
      </c>
      <c r="H25" s="46" t="e">
        <f t="shared" si="1"/>
        <v>#DIV/0!</v>
      </c>
    </row>
    <row r="26" spans="1:8" ht="1.5" customHeight="1" thickBot="1">
      <c r="A26" s="159"/>
      <c r="B26" s="99" t="s">
        <v>139</v>
      </c>
      <c r="C26" s="100"/>
      <c r="D26" s="47">
        <v>0</v>
      </c>
      <c r="E26" s="47">
        <v>0</v>
      </c>
      <c r="F26" s="47">
        <v>0</v>
      </c>
      <c r="G26" s="46" t="e">
        <f t="shared" si="0"/>
        <v>#DIV/0!</v>
      </c>
      <c r="H26" s="46" t="e">
        <f t="shared" si="1"/>
        <v>#DIV/0!</v>
      </c>
    </row>
    <row r="27" spans="1:8" ht="18.75" customHeight="1">
      <c r="A27" s="159"/>
      <c r="B27" s="160" t="s">
        <v>27</v>
      </c>
      <c r="C27" s="124"/>
      <c r="D27" s="47">
        <f>D4+D21</f>
        <v>5139</v>
      </c>
      <c r="E27" s="47">
        <f>E4+E21</f>
        <v>2007.4</v>
      </c>
      <c r="F27" s="47">
        <f>F4+F21</f>
        <v>2577.1</v>
      </c>
      <c r="G27" s="46">
        <f t="shared" si="0"/>
        <v>0.501478886942985</v>
      </c>
      <c r="H27" s="46">
        <f t="shared" si="1"/>
        <v>1.2837999402211815</v>
      </c>
    </row>
    <row r="28" spans="1:8" ht="15.75" customHeight="1" hidden="1">
      <c r="A28" s="159"/>
      <c r="B28" s="160" t="s">
        <v>100</v>
      </c>
      <c r="C28" s="97"/>
      <c r="D28" s="103">
        <f>D4</f>
        <v>4846</v>
      </c>
      <c r="E28" s="103">
        <f>E4</f>
        <v>1861</v>
      </c>
      <c r="F28" s="103">
        <f>F4</f>
        <v>2470.4</v>
      </c>
      <c r="G28" s="121">
        <f>F28/D28</f>
        <v>0.5097812628972348</v>
      </c>
      <c r="H28" s="46">
        <f t="shared" si="1"/>
        <v>1.3274583557227297</v>
      </c>
    </row>
    <row r="29" spans="1:8" ht="12.75">
      <c r="A29" s="191"/>
      <c r="B29" s="209"/>
      <c r="C29" s="209"/>
      <c r="D29" s="209"/>
      <c r="E29" s="209"/>
      <c r="F29" s="209"/>
      <c r="G29" s="209"/>
      <c r="H29" s="210"/>
    </row>
    <row r="30" spans="1:8" ht="15" customHeight="1">
      <c r="A30" s="206" t="s">
        <v>143</v>
      </c>
      <c r="B30" s="186" t="s">
        <v>28</v>
      </c>
      <c r="C30" s="207" t="s">
        <v>168</v>
      </c>
      <c r="D30" s="181" t="s">
        <v>3</v>
      </c>
      <c r="E30" s="182" t="s">
        <v>453</v>
      </c>
      <c r="F30" s="181" t="s">
        <v>4</v>
      </c>
      <c r="G30" s="182" t="s">
        <v>321</v>
      </c>
      <c r="H30" s="182" t="s">
        <v>454</v>
      </c>
    </row>
    <row r="31" spans="1:8" ht="44.25" customHeight="1">
      <c r="A31" s="206"/>
      <c r="B31" s="186"/>
      <c r="C31" s="208"/>
      <c r="D31" s="181"/>
      <c r="E31" s="183"/>
      <c r="F31" s="181"/>
      <c r="G31" s="183"/>
      <c r="H31" s="183"/>
    </row>
    <row r="32" spans="1:8" ht="34.5" customHeight="1">
      <c r="A32" s="48" t="s">
        <v>63</v>
      </c>
      <c r="B32" s="161" t="s">
        <v>29</v>
      </c>
      <c r="C32" s="98"/>
      <c r="D32" s="105">
        <f>D33+D36+D37+D34</f>
        <v>3001.7999999999997</v>
      </c>
      <c r="E32" s="105">
        <f>E33+E36+E37+E34</f>
        <v>1558.4999999999998</v>
      </c>
      <c r="F32" s="105">
        <f>F33+F36+F37+F34</f>
        <v>981.8</v>
      </c>
      <c r="G32" s="121">
        <f>F32/D32</f>
        <v>0.32707042441201944</v>
      </c>
      <c r="H32" s="125">
        <f>F32/E32</f>
        <v>0.6299647096567212</v>
      </c>
    </row>
    <row r="33" spans="1:8" ht="103.5" customHeight="1">
      <c r="A33" s="164" t="s">
        <v>66</v>
      </c>
      <c r="B33" s="160" t="s">
        <v>146</v>
      </c>
      <c r="C33" s="97" t="s">
        <v>66</v>
      </c>
      <c r="D33" s="216">
        <v>2840.6</v>
      </c>
      <c r="E33" s="216">
        <v>1514.1</v>
      </c>
      <c r="F33" s="216">
        <v>979.8</v>
      </c>
      <c r="G33" s="121">
        <f aca="true" t="shared" si="2" ref="G33:G71">F33/D33</f>
        <v>0.3449271280715342</v>
      </c>
      <c r="H33" s="125">
        <f aca="true" t="shared" si="3" ref="H33:H71">F33/E33</f>
        <v>0.6471170992668912</v>
      </c>
    </row>
    <row r="34" spans="1:8" ht="36.75" customHeight="1">
      <c r="A34" s="164" t="s">
        <v>173</v>
      </c>
      <c r="B34" s="160" t="s">
        <v>320</v>
      </c>
      <c r="C34" s="97" t="s">
        <v>173</v>
      </c>
      <c r="D34" s="216">
        <f>D35</f>
        <v>136</v>
      </c>
      <c r="E34" s="216">
        <f>E35</f>
        <v>40.8</v>
      </c>
      <c r="F34" s="216">
        <f>F35</f>
        <v>0</v>
      </c>
      <c r="G34" s="121">
        <f t="shared" si="2"/>
        <v>0</v>
      </c>
      <c r="H34" s="125">
        <f t="shared" si="3"/>
        <v>0</v>
      </c>
    </row>
    <row r="35" spans="1:8" ht="52.5" customHeight="1">
      <c r="A35" s="164"/>
      <c r="B35" s="160" t="s">
        <v>382</v>
      </c>
      <c r="C35" s="97" t="s">
        <v>381</v>
      </c>
      <c r="D35" s="216">
        <v>136</v>
      </c>
      <c r="E35" s="216">
        <v>40.8</v>
      </c>
      <c r="F35" s="216">
        <v>0</v>
      </c>
      <c r="G35" s="121">
        <f t="shared" si="2"/>
        <v>0</v>
      </c>
      <c r="H35" s="125">
        <f t="shared" si="3"/>
        <v>0</v>
      </c>
    </row>
    <row r="36" spans="1:8" ht="19.5" customHeight="1">
      <c r="A36" s="164" t="s">
        <v>68</v>
      </c>
      <c r="B36" s="160" t="s">
        <v>32</v>
      </c>
      <c r="C36" s="97" t="s">
        <v>68</v>
      </c>
      <c r="D36" s="216">
        <v>20</v>
      </c>
      <c r="E36" s="216">
        <v>0</v>
      </c>
      <c r="F36" s="216">
        <v>0</v>
      </c>
      <c r="G36" s="121">
        <f t="shared" si="2"/>
        <v>0</v>
      </c>
      <c r="H36" s="125">
        <v>0</v>
      </c>
    </row>
    <row r="37" spans="1:8" ht="41.25" customHeight="1">
      <c r="A37" s="164" t="s">
        <v>118</v>
      </c>
      <c r="B37" s="160" t="s">
        <v>115</v>
      </c>
      <c r="C37" s="97"/>
      <c r="D37" s="216">
        <f>D38+D39+D40</f>
        <v>5.2</v>
      </c>
      <c r="E37" s="216">
        <f>E38+E39+E40</f>
        <v>3.6</v>
      </c>
      <c r="F37" s="216">
        <f>F38+F39+F40</f>
        <v>2</v>
      </c>
      <c r="G37" s="121">
        <f t="shared" si="2"/>
        <v>0.3846153846153846</v>
      </c>
      <c r="H37" s="125">
        <f t="shared" si="3"/>
        <v>0.5555555555555556</v>
      </c>
    </row>
    <row r="38" spans="1:8" s="16" customFormat="1" ht="39" customHeight="1">
      <c r="A38" s="54"/>
      <c r="B38" s="55" t="s">
        <v>178</v>
      </c>
      <c r="C38" s="106" t="s">
        <v>227</v>
      </c>
      <c r="D38" s="217">
        <v>5.2</v>
      </c>
      <c r="E38" s="217">
        <v>3.6</v>
      </c>
      <c r="F38" s="217">
        <v>2</v>
      </c>
      <c r="G38" s="121">
        <f t="shared" si="2"/>
        <v>0.3846153846153846</v>
      </c>
      <c r="H38" s="125">
        <f t="shared" si="3"/>
        <v>0.5555555555555556</v>
      </c>
    </row>
    <row r="39" spans="1:8" s="16" customFormat="1" ht="73.5" customHeight="1" hidden="1">
      <c r="A39" s="54"/>
      <c r="B39" s="55" t="s">
        <v>177</v>
      </c>
      <c r="C39" s="106" t="s">
        <v>242</v>
      </c>
      <c r="D39" s="107">
        <v>0</v>
      </c>
      <c r="E39" s="107">
        <v>0</v>
      </c>
      <c r="F39" s="107">
        <v>0</v>
      </c>
      <c r="G39" s="121" t="e">
        <f t="shared" si="2"/>
        <v>#DIV/0!</v>
      </c>
      <c r="H39" s="125" t="e">
        <f t="shared" si="3"/>
        <v>#DIV/0!</v>
      </c>
    </row>
    <row r="40" spans="1:8" s="16" customFormat="1" ht="53.25" customHeight="1" hidden="1">
      <c r="A40" s="54"/>
      <c r="B40" s="55" t="s">
        <v>307</v>
      </c>
      <c r="C40" s="106" t="s">
        <v>306</v>
      </c>
      <c r="D40" s="107">
        <v>0</v>
      </c>
      <c r="E40" s="107"/>
      <c r="F40" s="107">
        <v>0</v>
      </c>
      <c r="G40" s="121" t="e">
        <f t="shared" si="2"/>
        <v>#DIV/0!</v>
      </c>
      <c r="H40" s="125" t="e">
        <f t="shared" si="3"/>
        <v>#DIV/0!</v>
      </c>
    </row>
    <row r="41" spans="1:8" ht="18.75" customHeight="1">
      <c r="A41" s="48" t="s">
        <v>101</v>
      </c>
      <c r="B41" s="161" t="s">
        <v>96</v>
      </c>
      <c r="C41" s="98"/>
      <c r="D41" s="218">
        <f>D42</f>
        <v>166.7</v>
      </c>
      <c r="E41" s="218">
        <f>E42</f>
        <v>84.4</v>
      </c>
      <c r="F41" s="218">
        <f>F42</f>
        <v>54.2</v>
      </c>
      <c r="G41" s="121">
        <f t="shared" si="2"/>
        <v>0.32513497300539895</v>
      </c>
      <c r="H41" s="125">
        <f t="shared" si="3"/>
        <v>0.6421800947867299</v>
      </c>
    </row>
    <row r="42" spans="1:8" ht="48" customHeight="1">
      <c r="A42" s="164" t="s">
        <v>102</v>
      </c>
      <c r="B42" s="160" t="s">
        <v>150</v>
      </c>
      <c r="C42" s="97" t="s">
        <v>191</v>
      </c>
      <c r="D42" s="216">
        <v>166.7</v>
      </c>
      <c r="E42" s="216">
        <v>84.4</v>
      </c>
      <c r="F42" s="216">
        <v>54.2</v>
      </c>
      <c r="G42" s="121">
        <f t="shared" si="2"/>
        <v>0.32513497300539895</v>
      </c>
      <c r="H42" s="125">
        <f t="shared" si="3"/>
        <v>0.6421800947867299</v>
      </c>
    </row>
    <row r="43" spans="1:8" ht="30" customHeight="1" hidden="1">
      <c r="A43" s="48" t="s">
        <v>69</v>
      </c>
      <c r="B43" s="161" t="s">
        <v>35</v>
      </c>
      <c r="C43" s="98"/>
      <c r="D43" s="105">
        <f aca="true" t="shared" si="4" ref="D43:F44">D44</f>
        <v>0</v>
      </c>
      <c r="E43" s="105">
        <f t="shared" si="4"/>
        <v>0</v>
      </c>
      <c r="F43" s="105">
        <f t="shared" si="4"/>
        <v>0</v>
      </c>
      <c r="G43" s="121" t="e">
        <f t="shared" si="2"/>
        <v>#DIV/0!</v>
      </c>
      <c r="H43" s="125" t="e">
        <f t="shared" si="3"/>
        <v>#DIV/0!</v>
      </c>
    </row>
    <row r="44" spans="1:8" ht="18" customHeight="1" hidden="1">
      <c r="A44" s="164" t="s">
        <v>103</v>
      </c>
      <c r="B44" s="160" t="s">
        <v>98</v>
      </c>
      <c r="C44" s="97"/>
      <c r="D44" s="103">
        <f t="shared" si="4"/>
        <v>0</v>
      </c>
      <c r="E44" s="103">
        <f t="shared" si="4"/>
        <v>0</v>
      </c>
      <c r="F44" s="103">
        <f t="shared" si="4"/>
        <v>0</v>
      </c>
      <c r="G44" s="121" t="e">
        <f t="shared" si="2"/>
        <v>#DIV/0!</v>
      </c>
      <c r="H44" s="125" t="e">
        <f t="shared" si="3"/>
        <v>#DIV/0!</v>
      </c>
    </row>
    <row r="45" spans="1:8" ht="54.75" customHeight="1" hidden="1">
      <c r="A45" s="164"/>
      <c r="B45" s="160" t="s">
        <v>195</v>
      </c>
      <c r="C45" s="97" t="s">
        <v>196</v>
      </c>
      <c r="D45" s="103">
        <v>0</v>
      </c>
      <c r="E45" s="103">
        <v>0</v>
      </c>
      <c r="F45" s="103">
        <v>0</v>
      </c>
      <c r="G45" s="121" t="e">
        <f t="shared" si="2"/>
        <v>#DIV/0!</v>
      </c>
      <c r="H45" s="125" t="e">
        <f t="shared" si="3"/>
        <v>#DIV/0!</v>
      </c>
    </row>
    <row r="46" spans="1:8" ht="33" customHeight="1">
      <c r="A46" s="48" t="s">
        <v>70</v>
      </c>
      <c r="B46" s="161" t="s">
        <v>37</v>
      </c>
      <c r="C46" s="98"/>
      <c r="D46" s="218">
        <f aca="true" t="shared" si="5" ref="D46:F47">D47</f>
        <v>20</v>
      </c>
      <c r="E46" s="218">
        <f t="shared" si="5"/>
        <v>9.4</v>
      </c>
      <c r="F46" s="218">
        <f t="shared" si="5"/>
        <v>0</v>
      </c>
      <c r="G46" s="121">
        <f t="shared" si="2"/>
        <v>0</v>
      </c>
      <c r="H46" s="125">
        <f t="shared" si="3"/>
        <v>0</v>
      </c>
    </row>
    <row r="47" spans="1:8" ht="38.25" customHeight="1">
      <c r="A47" s="162" t="s">
        <v>71</v>
      </c>
      <c r="B47" s="72" t="s">
        <v>113</v>
      </c>
      <c r="C47" s="97"/>
      <c r="D47" s="216">
        <f t="shared" si="5"/>
        <v>20</v>
      </c>
      <c r="E47" s="216">
        <f t="shared" si="5"/>
        <v>9.4</v>
      </c>
      <c r="F47" s="216">
        <f t="shared" si="5"/>
        <v>0</v>
      </c>
      <c r="G47" s="121">
        <f t="shared" si="2"/>
        <v>0</v>
      </c>
      <c r="H47" s="125">
        <f t="shared" si="3"/>
        <v>0</v>
      </c>
    </row>
    <row r="48" spans="1:8" ht="50.25" customHeight="1">
      <c r="A48" s="54"/>
      <c r="B48" s="68" t="s">
        <v>113</v>
      </c>
      <c r="C48" s="106" t="s">
        <v>248</v>
      </c>
      <c r="D48" s="217">
        <v>20</v>
      </c>
      <c r="E48" s="217">
        <v>9.4</v>
      </c>
      <c r="F48" s="217">
        <v>0</v>
      </c>
      <c r="G48" s="121">
        <f t="shared" si="2"/>
        <v>0</v>
      </c>
      <c r="H48" s="125">
        <f t="shared" si="3"/>
        <v>0</v>
      </c>
    </row>
    <row r="49" spans="1:8" ht="55.5" customHeight="1">
      <c r="A49" s="48" t="s">
        <v>72</v>
      </c>
      <c r="B49" s="161" t="s">
        <v>38</v>
      </c>
      <c r="C49" s="98"/>
      <c r="D49" s="105">
        <f>D50</f>
        <v>719.7</v>
      </c>
      <c r="E49" s="105">
        <f>E50</f>
        <v>439.5</v>
      </c>
      <c r="F49" s="105">
        <f>F50</f>
        <v>174.79999999999998</v>
      </c>
      <c r="G49" s="121">
        <f t="shared" si="2"/>
        <v>0.24287897735167427</v>
      </c>
      <c r="H49" s="125">
        <f t="shared" si="3"/>
        <v>0.39772468714448234</v>
      </c>
    </row>
    <row r="50" spans="1:8" ht="19.5" customHeight="1">
      <c r="A50" s="164" t="s">
        <v>41</v>
      </c>
      <c r="B50" s="160" t="s">
        <v>42</v>
      </c>
      <c r="C50" s="97"/>
      <c r="D50" s="103">
        <f>D51+D52+D53+D54+D55+D56+D57+D58+D59</f>
        <v>719.7</v>
      </c>
      <c r="E50" s="103">
        <f>E51+E52+E53+E54+E55+E56+E57+E58+E59</f>
        <v>439.5</v>
      </c>
      <c r="F50" s="103">
        <f>F51+F52+F53+F54+F55+F56+F57+F58+F59</f>
        <v>174.79999999999998</v>
      </c>
      <c r="G50" s="121">
        <f t="shared" si="2"/>
        <v>0.24287897735167427</v>
      </c>
      <c r="H50" s="125">
        <f t="shared" si="3"/>
        <v>0.39772468714448234</v>
      </c>
    </row>
    <row r="51" spans="1:8" ht="47.25">
      <c r="A51" s="164"/>
      <c r="B51" s="55" t="s">
        <v>392</v>
      </c>
      <c r="C51" s="106" t="s">
        <v>391</v>
      </c>
      <c r="D51" s="216">
        <v>15</v>
      </c>
      <c r="E51" s="216">
        <v>10.5</v>
      </c>
      <c r="F51" s="216">
        <v>0</v>
      </c>
      <c r="G51" s="121">
        <f t="shared" si="2"/>
        <v>0</v>
      </c>
      <c r="H51" s="125">
        <f t="shared" si="3"/>
        <v>0</v>
      </c>
    </row>
    <row r="52" spans="1:8" ht="31.5">
      <c r="A52" s="164"/>
      <c r="B52" s="55" t="s">
        <v>394</v>
      </c>
      <c r="C52" s="106" t="s">
        <v>393</v>
      </c>
      <c r="D52" s="216">
        <v>5</v>
      </c>
      <c r="E52" s="216">
        <v>3.5</v>
      </c>
      <c r="F52" s="216">
        <v>0</v>
      </c>
      <c r="G52" s="121">
        <f t="shared" si="2"/>
        <v>0</v>
      </c>
      <c r="H52" s="125">
        <f t="shared" si="3"/>
        <v>0</v>
      </c>
    </row>
    <row r="53" spans="1:8" ht="47.25">
      <c r="A53" s="164"/>
      <c r="B53" s="55" t="s">
        <v>396</v>
      </c>
      <c r="C53" s="106" t="s">
        <v>395</v>
      </c>
      <c r="D53" s="216">
        <v>20</v>
      </c>
      <c r="E53" s="216">
        <v>9.4</v>
      </c>
      <c r="F53" s="216">
        <v>0</v>
      </c>
      <c r="G53" s="121">
        <f t="shared" si="2"/>
        <v>0</v>
      </c>
      <c r="H53" s="125">
        <f t="shared" si="3"/>
        <v>0</v>
      </c>
    </row>
    <row r="54" spans="1:8" ht="47.25">
      <c r="A54" s="164"/>
      <c r="B54" s="55" t="s">
        <v>398</v>
      </c>
      <c r="C54" s="106" t="s">
        <v>397</v>
      </c>
      <c r="D54" s="216">
        <v>10</v>
      </c>
      <c r="E54" s="216">
        <v>4.7</v>
      </c>
      <c r="F54" s="216">
        <v>0</v>
      </c>
      <c r="G54" s="121">
        <f t="shared" si="2"/>
        <v>0</v>
      </c>
      <c r="H54" s="125">
        <f t="shared" si="3"/>
        <v>0</v>
      </c>
    </row>
    <row r="55" spans="1:8" s="16" customFormat="1" ht="51" customHeight="1">
      <c r="A55" s="54"/>
      <c r="B55" s="55" t="s">
        <v>400</v>
      </c>
      <c r="C55" s="106" t="s">
        <v>399</v>
      </c>
      <c r="D55" s="217">
        <v>20</v>
      </c>
      <c r="E55" s="217">
        <v>9.4</v>
      </c>
      <c r="F55" s="217">
        <v>0</v>
      </c>
      <c r="G55" s="121">
        <f t="shared" si="2"/>
        <v>0</v>
      </c>
      <c r="H55" s="125">
        <f t="shared" si="3"/>
        <v>0</v>
      </c>
    </row>
    <row r="56" spans="1:8" s="16" customFormat="1" ht="63">
      <c r="A56" s="54"/>
      <c r="B56" s="55" t="s">
        <v>402</v>
      </c>
      <c r="C56" s="106" t="s">
        <v>401</v>
      </c>
      <c r="D56" s="217">
        <v>118.5</v>
      </c>
      <c r="E56" s="217">
        <v>53.3</v>
      </c>
      <c r="F56" s="217">
        <v>8.1</v>
      </c>
      <c r="G56" s="121">
        <f t="shared" si="2"/>
        <v>0.06835443037974684</v>
      </c>
      <c r="H56" s="125">
        <f t="shared" si="3"/>
        <v>0.15196998123827393</v>
      </c>
    </row>
    <row r="57" spans="1:8" s="16" customFormat="1" ht="47.25">
      <c r="A57" s="54"/>
      <c r="B57" s="55" t="s">
        <v>418</v>
      </c>
      <c r="C57" s="106" t="s">
        <v>407</v>
      </c>
      <c r="D57" s="217">
        <v>410</v>
      </c>
      <c r="E57" s="217">
        <v>292.5</v>
      </c>
      <c r="F57" s="217">
        <v>145.5</v>
      </c>
      <c r="G57" s="121">
        <f t="shared" si="2"/>
        <v>0.3548780487804878</v>
      </c>
      <c r="H57" s="125">
        <f t="shared" si="3"/>
        <v>0.49743589743589745</v>
      </c>
    </row>
    <row r="58" spans="1:8" s="16" customFormat="1" ht="63">
      <c r="A58" s="54"/>
      <c r="B58" s="55" t="s">
        <v>420</v>
      </c>
      <c r="C58" s="106" t="s">
        <v>419</v>
      </c>
      <c r="D58" s="217">
        <v>100</v>
      </c>
      <c r="E58" s="217">
        <v>35</v>
      </c>
      <c r="F58" s="217">
        <v>0</v>
      </c>
      <c r="G58" s="121">
        <f t="shared" si="2"/>
        <v>0</v>
      </c>
      <c r="H58" s="125">
        <f t="shared" si="3"/>
        <v>0</v>
      </c>
    </row>
    <row r="59" spans="1:8" s="16" customFormat="1" ht="47.25">
      <c r="A59" s="54"/>
      <c r="B59" s="55" t="s">
        <v>422</v>
      </c>
      <c r="C59" s="106" t="s">
        <v>421</v>
      </c>
      <c r="D59" s="217">
        <v>21.2</v>
      </c>
      <c r="E59" s="217">
        <v>21.2</v>
      </c>
      <c r="F59" s="217">
        <v>21.2</v>
      </c>
      <c r="G59" s="121">
        <f t="shared" si="2"/>
        <v>1</v>
      </c>
      <c r="H59" s="125">
        <f t="shared" si="3"/>
        <v>1</v>
      </c>
    </row>
    <row r="60" spans="1:8" ht="34.5" customHeight="1">
      <c r="A60" s="48" t="s">
        <v>116</v>
      </c>
      <c r="B60" s="161" t="s">
        <v>114</v>
      </c>
      <c r="C60" s="98"/>
      <c r="D60" s="216">
        <f>D62</f>
        <v>6.4</v>
      </c>
      <c r="E60" s="216">
        <f>E62</f>
        <v>3</v>
      </c>
      <c r="F60" s="216">
        <f>F62</f>
        <v>0.6</v>
      </c>
      <c r="G60" s="121">
        <f t="shared" si="2"/>
        <v>0.09374999999999999</v>
      </c>
      <c r="H60" s="125">
        <f t="shared" si="3"/>
        <v>0.19999999999999998</v>
      </c>
    </row>
    <row r="61" spans="1:8" ht="36" customHeight="1">
      <c r="A61" s="164" t="s">
        <v>110</v>
      </c>
      <c r="B61" s="160" t="s">
        <v>117</v>
      </c>
      <c r="C61" s="97"/>
      <c r="D61" s="216">
        <f>D62</f>
        <v>6.4</v>
      </c>
      <c r="E61" s="216">
        <f>E62</f>
        <v>3</v>
      </c>
      <c r="F61" s="216">
        <f>F62</f>
        <v>0.6</v>
      </c>
      <c r="G61" s="121">
        <f t="shared" si="2"/>
        <v>0.09374999999999999</v>
      </c>
      <c r="H61" s="125">
        <f t="shared" si="3"/>
        <v>0.19999999999999998</v>
      </c>
    </row>
    <row r="62" spans="1:8" s="16" customFormat="1" ht="36" customHeight="1">
      <c r="A62" s="54"/>
      <c r="B62" s="55" t="s">
        <v>194</v>
      </c>
      <c r="C62" s="106" t="s">
        <v>188</v>
      </c>
      <c r="D62" s="217">
        <v>6.4</v>
      </c>
      <c r="E62" s="217">
        <v>3</v>
      </c>
      <c r="F62" s="217">
        <v>0.6</v>
      </c>
      <c r="G62" s="121">
        <f t="shared" si="2"/>
        <v>0.09374999999999999</v>
      </c>
      <c r="H62" s="125">
        <f t="shared" si="3"/>
        <v>0.19999999999999998</v>
      </c>
    </row>
    <row r="63" spans="1:8" ht="18" customHeight="1" hidden="1">
      <c r="A63" s="48" t="s">
        <v>43</v>
      </c>
      <c r="B63" s="161" t="s">
        <v>44</v>
      </c>
      <c r="C63" s="98"/>
      <c r="D63" s="103">
        <f aca="true" t="shared" si="6" ref="D63:F64">D64</f>
        <v>0</v>
      </c>
      <c r="E63" s="103">
        <f t="shared" si="6"/>
        <v>0</v>
      </c>
      <c r="F63" s="103">
        <f t="shared" si="6"/>
        <v>0</v>
      </c>
      <c r="G63" s="121" t="e">
        <f t="shared" si="2"/>
        <v>#DIV/0!</v>
      </c>
      <c r="H63" s="125" t="e">
        <f t="shared" si="3"/>
        <v>#DIV/0!</v>
      </c>
    </row>
    <row r="64" spans="1:8" ht="23.25" customHeight="1" hidden="1">
      <c r="A64" s="164" t="s">
        <v>47</v>
      </c>
      <c r="B64" s="160" t="s">
        <v>107</v>
      </c>
      <c r="C64" s="97"/>
      <c r="D64" s="103">
        <f t="shared" si="6"/>
        <v>0</v>
      </c>
      <c r="E64" s="103">
        <f t="shared" si="6"/>
        <v>0</v>
      </c>
      <c r="F64" s="103">
        <f t="shared" si="6"/>
        <v>0</v>
      </c>
      <c r="G64" s="121" t="e">
        <f t="shared" si="2"/>
        <v>#DIV/0!</v>
      </c>
      <c r="H64" s="125" t="e">
        <f t="shared" si="3"/>
        <v>#DIV/0!</v>
      </c>
    </row>
    <row r="65" spans="1:8" s="16" customFormat="1" ht="31.5" customHeight="1" hidden="1">
      <c r="A65" s="54"/>
      <c r="B65" s="55" t="s">
        <v>189</v>
      </c>
      <c r="C65" s="106" t="s">
        <v>190</v>
      </c>
      <c r="D65" s="107">
        <v>0</v>
      </c>
      <c r="E65" s="107">
        <v>0</v>
      </c>
      <c r="F65" s="107">
        <v>0</v>
      </c>
      <c r="G65" s="121" t="e">
        <f t="shared" si="2"/>
        <v>#DIV/0!</v>
      </c>
      <c r="H65" s="125" t="e">
        <f t="shared" si="3"/>
        <v>#DIV/0!</v>
      </c>
    </row>
    <row r="66" spans="1:8" ht="18.75" customHeight="1">
      <c r="A66" s="48">
        <v>1000</v>
      </c>
      <c r="B66" s="161" t="s">
        <v>55</v>
      </c>
      <c r="C66" s="98"/>
      <c r="D66" s="216">
        <f>D67</f>
        <v>66</v>
      </c>
      <c r="E66" s="216">
        <f>E67</f>
        <v>33</v>
      </c>
      <c r="F66" s="216">
        <f>F67</f>
        <v>27.5</v>
      </c>
      <c r="G66" s="121">
        <f t="shared" si="2"/>
        <v>0.4166666666666667</v>
      </c>
      <c r="H66" s="125">
        <f t="shared" si="3"/>
        <v>0.8333333333333334</v>
      </c>
    </row>
    <row r="67" spans="1:8" ht="18.75" customHeight="1">
      <c r="A67" s="164">
        <v>1001</v>
      </c>
      <c r="B67" s="160" t="s">
        <v>159</v>
      </c>
      <c r="C67" s="97" t="s">
        <v>56</v>
      </c>
      <c r="D67" s="216">
        <v>66</v>
      </c>
      <c r="E67" s="216">
        <v>33</v>
      </c>
      <c r="F67" s="216">
        <v>27.5</v>
      </c>
      <c r="G67" s="121">
        <f t="shared" si="2"/>
        <v>0.4166666666666667</v>
      </c>
      <c r="H67" s="125">
        <f t="shared" si="3"/>
        <v>0.8333333333333334</v>
      </c>
    </row>
    <row r="68" spans="1:8" ht="38.25" customHeight="1">
      <c r="A68" s="48"/>
      <c r="B68" s="161" t="s">
        <v>92</v>
      </c>
      <c r="C68" s="98"/>
      <c r="D68" s="218">
        <f>D69</f>
        <v>1338</v>
      </c>
      <c r="E68" s="218">
        <f>E69</f>
        <v>669</v>
      </c>
      <c r="F68" s="218">
        <f>F69</f>
        <v>0</v>
      </c>
      <c r="G68" s="121">
        <f t="shared" si="2"/>
        <v>0</v>
      </c>
      <c r="H68" s="125">
        <f t="shared" si="3"/>
        <v>0</v>
      </c>
    </row>
    <row r="69" spans="1:8" s="16" customFormat="1" ht="48.75" customHeight="1">
      <c r="A69" s="54"/>
      <c r="B69" s="55" t="s">
        <v>93</v>
      </c>
      <c r="C69" s="106" t="s">
        <v>170</v>
      </c>
      <c r="D69" s="217">
        <v>1338</v>
      </c>
      <c r="E69" s="217">
        <v>669</v>
      </c>
      <c r="F69" s="217">
        <v>0</v>
      </c>
      <c r="G69" s="121">
        <f t="shared" si="2"/>
        <v>0</v>
      </c>
      <c r="H69" s="125">
        <f t="shared" si="3"/>
        <v>0</v>
      </c>
    </row>
    <row r="70" spans="1:8" ht="21.75" customHeight="1">
      <c r="A70" s="164"/>
      <c r="B70" s="161" t="s">
        <v>62</v>
      </c>
      <c r="C70" s="48"/>
      <c r="D70" s="105">
        <f>D32+D41+D43+D46+D49+D60+D63+D66+D68</f>
        <v>5318.6</v>
      </c>
      <c r="E70" s="105">
        <f>E32+E41+E43+E46+E49+E60+E63+E66+E68</f>
        <v>2796.8</v>
      </c>
      <c r="F70" s="105">
        <f>F32+F41+F43+F46+F49+F60+F63+F66+F68</f>
        <v>1238.8999999999999</v>
      </c>
      <c r="G70" s="121">
        <f t="shared" si="2"/>
        <v>0.23293723912307746</v>
      </c>
      <c r="H70" s="125">
        <f t="shared" si="3"/>
        <v>0.442970537757437</v>
      </c>
    </row>
    <row r="71" spans="1:8" ht="25.5" customHeight="1">
      <c r="A71" s="165"/>
      <c r="B71" s="72" t="s">
        <v>77</v>
      </c>
      <c r="C71" s="108"/>
      <c r="D71" s="126">
        <f>D68</f>
        <v>1338</v>
      </c>
      <c r="E71" s="126">
        <f>E68</f>
        <v>669</v>
      </c>
      <c r="F71" s="126">
        <f>F68</f>
        <v>0</v>
      </c>
      <c r="G71" s="121">
        <f t="shared" si="2"/>
        <v>0</v>
      </c>
      <c r="H71" s="125">
        <f t="shared" si="3"/>
        <v>0</v>
      </c>
    </row>
    <row r="72" ht="18">
      <c r="A72" s="75"/>
    </row>
    <row r="73" ht="18">
      <c r="A73" s="75"/>
    </row>
    <row r="74" spans="1:6" ht="18">
      <c r="A74" s="75"/>
      <c r="B74" s="78" t="s">
        <v>342</v>
      </c>
      <c r="C74" s="115"/>
      <c r="F74" s="127">
        <v>1360.5</v>
      </c>
    </row>
    <row r="75" spans="1:3" ht="18">
      <c r="A75" s="75"/>
      <c r="B75" s="78"/>
      <c r="C75" s="115"/>
    </row>
    <row r="76" spans="1:3" ht="18" hidden="1">
      <c r="A76" s="75"/>
      <c r="B76" s="78" t="s">
        <v>78</v>
      </c>
      <c r="C76" s="115"/>
    </row>
    <row r="77" spans="1:3" ht="18" hidden="1">
      <c r="A77" s="75"/>
      <c r="B77" s="78" t="s">
        <v>79</v>
      </c>
      <c r="C77" s="115"/>
    </row>
    <row r="78" spans="1:3" ht="18" hidden="1">
      <c r="A78" s="75"/>
      <c r="B78" s="78"/>
      <c r="C78" s="115"/>
    </row>
    <row r="79" spans="1:3" ht="18" hidden="1">
      <c r="A79" s="75"/>
      <c r="B79" s="78" t="s">
        <v>80</v>
      </c>
      <c r="C79" s="115"/>
    </row>
    <row r="80" spans="1:3" ht="18" hidden="1">
      <c r="A80" s="75"/>
      <c r="B80" s="78" t="s">
        <v>81</v>
      </c>
      <c r="C80" s="115"/>
    </row>
    <row r="81" spans="1:3" ht="18" hidden="1">
      <c r="A81" s="75"/>
      <c r="B81" s="78"/>
      <c r="C81" s="115"/>
    </row>
    <row r="82" spans="1:3" ht="18" hidden="1">
      <c r="A82" s="75"/>
      <c r="B82" s="78" t="s">
        <v>82</v>
      </c>
      <c r="C82" s="115"/>
    </row>
    <row r="83" spans="1:3" ht="18" hidden="1">
      <c r="A83" s="75"/>
      <c r="B83" s="78" t="s">
        <v>83</v>
      </c>
      <c r="C83" s="115"/>
    </row>
    <row r="84" spans="1:3" ht="18" hidden="1">
      <c r="A84" s="75"/>
      <c r="B84" s="78"/>
      <c r="C84" s="115"/>
    </row>
    <row r="85" spans="1:3" ht="18" hidden="1">
      <c r="A85" s="75"/>
      <c r="B85" s="78" t="s">
        <v>84</v>
      </c>
      <c r="C85" s="115"/>
    </row>
    <row r="86" spans="1:3" ht="18" hidden="1">
      <c r="A86" s="75"/>
      <c r="B86" s="78" t="s">
        <v>85</v>
      </c>
      <c r="C86" s="115"/>
    </row>
    <row r="87" ht="18" hidden="1">
      <c r="A87" s="75"/>
    </row>
    <row r="88" ht="18">
      <c r="A88" s="75"/>
    </row>
    <row r="89" spans="1:8" ht="18">
      <c r="A89" s="75"/>
      <c r="B89" s="78" t="s">
        <v>86</v>
      </c>
      <c r="C89" s="115"/>
      <c r="F89" s="116">
        <f>F74+F27-F70</f>
        <v>2698.7</v>
      </c>
      <c r="H89" s="116"/>
    </row>
    <row r="90" ht="18">
      <c r="A90" s="75"/>
    </row>
    <row r="91" ht="18">
      <c r="A91" s="75"/>
    </row>
    <row r="92" spans="1:3" ht="18">
      <c r="A92" s="75"/>
      <c r="B92" s="78" t="s">
        <v>87</v>
      </c>
      <c r="C92" s="115"/>
    </row>
    <row r="93" spans="1:3" ht="18">
      <c r="A93" s="75"/>
      <c r="B93" s="78" t="s">
        <v>88</v>
      </c>
      <c r="C93" s="115"/>
    </row>
    <row r="94" spans="1:3" ht="18">
      <c r="A94" s="75"/>
      <c r="B94" s="78" t="s">
        <v>89</v>
      </c>
      <c r="C94" s="115"/>
    </row>
  </sheetData>
  <sheetProtection/>
  <mergeCells count="16">
    <mergeCell ref="C30:C31"/>
    <mergeCell ref="G2:G3"/>
    <mergeCell ref="E2:E3"/>
    <mergeCell ref="E30:E31"/>
    <mergeCell ref="F30:F31"/>
    <mergeCell ref="F2:F3"/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8"/>
  <sheetViews>
    <sheetView zoomScalePageLayoutView="0" workbookViewId="0" topLeftCell="A10">
      <selection activeCell="F26" sqref="F26"/>
    </sheetView>
  </sheetViews>
  <sheetFormatPr defaultColWidth="9.140625" defaultRowHeight="12.75"/>
  <cols>
    <col min="1" max="1" width="6.421875" style="132" customWidth="1"/>
    <col min="2" max="2" width="28.00390625" style="132" customWidth="1"/>
    <col min="3" max="3" width="12.421875" style="133" customWidth="1"/>
    <col min="4" max="5" width="12.421875" style="134" customWidth="1"/>
    <col min="6" max="6" width="13.421875" style="134" customWidth="1"/>
    <col min="7" max="7" width="11.28125" style="134" customWidth="1"/>
    <col min="8" max="8" width="11.00390625" style="134" customWidth="1"/>
    <col min="9" max="16384" width="9.140625" style="2" customWidth="1"/>
  </cols>
  <sheetData>
    <row r="1" spans="1:8" s="4" customFormat="1" ht="66" customHeight="1">
      <c r="A1" s="213" t="s">
        <v>481</v>
      </c>
      <c r="B1" s="213"/>
      <c r="C1" s="213"/>
      <c r="D1" s="213"/>
      <c r="E1" s="213"/>
      <c r="F1" s="213"/>
      <c r="G1" s="213"/>
      <c r="H1" s="213"/>
    </row>
    <row r="2" spans="1:8" s="1" customFormat="1" ht="12.75" customHeight="1">
      <c r="A2" s="159"/>
      <c r="B2" s="186" t="s">
        <v>2</v>
      </c>
      <c r="C2" s="118"/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</row>
    <row r="3" spans="1:8" s="1" customFormat="1" ht="24.75" customHeight="1">
      <c r="A3" s="159"/>
      <c r="B3" s="186"/>
      <c r="C3" s="118"/>
      <c r="D3" s="181"/>
      <c r="E3" s="183"/>
      <c r="F3" s="181"/>
      <c r="G3" s="183"/>
      <c r="H3" s="183"/>
    </row>
    <row r="4" spans="1:8" s="1" customFormat="1" ht="31.5">
      <c r="A4" s="159"/>
      <c r="B4" s="160" t="s">
        <v>76</v>
      </c>
      <c r="C4" s="96"/>
      <c r="D4" s="128">
        <f>D5+D6+D7+D8+D9+D10+D11+D12+D13+D14+D15+D16+D17+D18+D19</f>
        <v>2970</v>
      </c>
      <c r="E4" s="128">
        <f>E5+E6+E7+E8+E9+E10+E11+E12+E13+E14+E15+E16+E17+E18+E19</f>
        <v>896</v>
      </c>
      <c r="F4" s="128">
        <f>F5+F6+F7+F8+F9+F10+F11+F12+F13+F14+F15+F16+F17+F18+F19+F20</f>
        <v>1017</v>
      </c>
      <c r="G4" s="46">
        <f aca="true" t="shared" si="0" ref="G4:G28">F4/D4</f>
        <v>0.3424242424242424</v>
      </c>
      <c r="H4" s="46">
        <f aca="true" t="shared" si="1" ref="H4:H28">F4/E4</f>
        <v>1.1350446428571428</v>
      </c>
    </row>
    <row r="5" spans="1:8" s="1" customFormat="1" ht="18.75">
      <c r="A5" s="159"/>
      <c r="B5" s="160" t="s">
        <v>5</v>
      </c>
      <c r="C5" s="97"/>
      <c r="D5" s="129">
        <v>238</v>
      </c>
      <c r="E5" s="129">
        <v>110</v>
      </c>
      <c r="F5" s="129">
        <v>68.6</v>
      </c>
      <c r="G5" s="46">
        <f t="shared" si="0"/>
        <v>0.28823529411764703</v>
      </c>
      <c r="H5" s="46">
        <f t="shared" si="1"/>
        <v>0.6236363636363635</v>
      </c>
    </row>
    <row r="6" spans="1:8" s="1" customFormat="1" ht="18.75" hidden="1">
      <c r="A6" s="159"/>
      <c r="B6" s="160" t="s">
        <v>204</v>
      </c>
      <c r="C6" s="97"/>
      <c r="D6" s="129">
        <v>0</v>
      </c>
      <c r="E6" s="129">
        <v>0</v>
      </c>
      <c r="F6" s="129">
        <v>0</v>
      </c>
      <c r="G6" s="46" t="e">
        <f t="shared" si="0"/>
        <v>#DIV/0!</v>
      </c>
      <c r="H6" s="46" t="e">
        <f t="shared" si="1"/>
        <v>#DIV/0!</v>
      </c>
    </row>
    <row r="7" spans="1:8" s="1" customFormat="1" ht="18.75">
      <c r="A7" s="159"/>
      <c r="B7" s="160" t="s">
        <v>7</v>
      </c>
      <c r="C7" s="97"/>
      <c r="D7" s="129">
        <v>580</v>
      </c>
      <c r="E7" s="129">
        <v>350</v>
      </c>
      <c r="F7" s="129">
        <v>504.5</v>
      </c>
      <c r="G7" s="46">
        <f t="shared" si="0"/>
        <v>0.8698275862068966</v>
      </c>
      <c r="H7" s="46">
        <f t="shared" si="1"/>
        <v>1.4414285714285715</v>
      </c>
    </row>
    <row r="8" spans="1:8" s="1" customFormat="1" ht="31.5">
      <c r="A8" s="159"/>
      <c r="B8" s="160" t="s">
        <v>8</v>
      </c>
      <c r="C8" s="97"/>
      <c r="D8" s="129">
        <v>340</v>
      </c>
      <c r="E8" s="129">
        <v>40</v>
      </c>
      <c r="F8" s="129">
        <v>46.3</v>
      </c>
      <c r="G8" s="46">
        <f t="shared" si="0"/>
        <v>0.1361764705882353</v>
      </c>
      <c r="H8" s="46">
        <f t="shared" si="1"/>
        <v>1.1575</v>
      </c>
    </row>
    <row r="9" spans="1:8" s="1" customFormat="1" ht="18.75">
      <c r="A9" s="159"/>
      <c r="B9" s="160" t="s">
        <v>9</v>
      </c>
      <c r="C9" s="97"/>
      <c r="D9" s="129">
        <v>1800</v>
      </c>
      <c r="E9" s="129">
        <v>390</v>
      </c>
      <c r="F9" s="129">
        <v>347.1</v>
      </c>
      <c r="G9" s="46">
        <f t="shared" si="0"/>
        <v>0.19283333333333336</v>
      </c>
      <c r="H9" s="46">
        <f t="shared" si="1"/>
        <v>0.89</v>
      </c>
    </row>
    <row r="10" spans="1:8" s="1" customFormat="1" ht="18.75">
      <c r="A10" s="159"/>
      <c r="B10" s="160" t="s">
        <v>99</v>
      </c>
      <c r="C10" s="97"/>
      <c r="D10" s="129">
        <v>12</v>
      </c>
      <c r="E10" s="129">
        <v>6</v>
      </c>
      <c r="F10" s="129">
        <v>6.5</v>
      </c>
      <c r="G10" s="46">
        <f t="shared" si="0"/>
        <v>0.5416666666666666</v>
      </c>
      <c r="H10" s="46">
        <f t="shared" si="1"/>
        <v>1.0833333333333333</v>
      </c>
    </row>
    <row r="11" spans="1:8" s="1" customFormat="1" ht="31.5" hidden="1">
      <c r="A11" s="159"/>
      <c r="B11" s="160" t="s">
        <v>10</v>
      </c>
      <c r="C11" s="97"/>
      <c r="D11" s="129">
        <v>0</v>
      </c>
      <c r="E11" s="129">
        <v>0</v>
      </c>
      <c r="F11" s="129">
        <v>0</v>
      </c>
      <c r="G11" s="46" t="e">
        <f t="shared" si="0"/>
        <v>#DIV/0!</v>
      </c>
      <c r="H11" s="46" t="e">
        <f t="shared" si="1"/>
        <v>#DIV/0!</v>
      </c>
    </row>
    <row r="12" spans="1:8" s="1" customFormat="1" ht="18.75" hidden="1">
      <c r="A12" s="159"/>
      <c r="B12" s="160" t="s">
        <v>11</v>
      </c>
      <c r="C12" s="97"/>
      <c r="D12" s="129">
        <v>0</v>
      </c>
      <c r="E12" s="129">
        <v>0</v>
      </c>
      <c r="F12" s="129">
        <v>0</v>
      </c>
      <c r="G12" s="46" t="e">
        <f t="shared" si="0"/>
        <v>#DIV/0!</v>
      </c>
      <c r="H12" s="46" t="e">
        <f t="shared" si="1"/>
        <v>#DIV/0!</v>
      </c>
    </row>
    <row r="13" spans="1:8" s="1" customFormat="1" ht="31.5" hidden="1">
      <c r="A13" s="159"/>
      <c r="B13" s="160" t="s">
        <v>12</v>
      </c>
      <c r="C13" s="97"/>
      <c r="D13" s="129">
        <v>0</v>
      </c>
      <c r="E13" s="129">
        <v>0</v>
      </c>
      <c r="F13" s="129">
        <v>0</v>
      </c>
      <c r="G13" s="46" t="e">
        <f t="shared" si="0"/>
        <v>#DIV/0!</v>
      </c>
      <c r="H13" s="46" t="e">
        <f t="shared" si="1"/>
        <v>#DIV/0!</v>
      </c>
    </row>
    <row r="14" spans="1:8" s="1" customFormat="1" ht="31.5" hidden="1">
      <c r="A14" s="159"/>
      <c r="B14" s="160" t="s">
        <v>14</v>
      </c>
      <c r="C14" s="97"/>
      <c r="D14" s="129">
        <v>0</v>
      </c>
      <c r="E14" s="129">
        <v>0</v>
      </c>
      <c r="F14" s="129">
        <v>0</v>
      </c>
      <c r="G14" s="46" t="e">
        <f t="shared" si="0"/>
        <v>#DIV/0!</v>
      </c>
      <c r="H14" s="46" t="e">
        <f t="shared" si="1"/>
        <v>#DIV/0!</v>
      </c>
    </row>
    <row r="15" spans="1:8" s="1" customFormat="1" ht="31.5" hidden="1">
      <c r="A15" s="159"/>
      <c r="B15" s="160" t="s">
        <v>15</v>
      </c>
      <c r="C15" s="97"/>
      <c r="D15" s="129">
        <v>0</v>
      </c>
      <c r="E15" s="129">
        <v>0</v>
      </c>
      <c r="F15" s="129">
        <v>0</v>
      </c>
      <c r="G15" s="46" t="e">
        <f t="shared" si="0"/>
        <v>#DIV/0!</v>
      </c>
      <c r="H15" s="46" t="e">
        <f t="shared" si="1"/>
        <v>#DIV/0!</v>
      </c>
    </row>
    <row r="16" spans="1:8" s="1" customFormat="1" ht="34.5" customHeight="1" hidden="1">
      <c r="A16" s="159"/>
      <c r="B16" s="160" t="s">
        <v>105</v>
      </c>
      <c r="C16" s="97"/>
      <c r="D16" s="129"/>
      <c r="E16" s="129"/>
      <c r="F16" s="129"/>
      <c r="G16" s="46" t="e">
        <f t="shared" si="0"/>
        <v>#DIV/0!</v>
      </c>
      <c r="H16" s="46" t="e">
        <f t="shared" si="1"/>
        <v>#DIV/0!</v>
      </c>
    </row>
    <row r="17" spans="1:8" s="1" customFormat="1" ht="31.5" hidden="1">
      <c r="A17" s="159"/>
      <c r="B17" s="160" t="s">
        <v>18</v>
      </c>
      <c r="C17" s="97"/>
      <c r="D17" s="129">
        <v>0</v>
      </c>
      <c r="E17" s="129">
        <v>0</v>
      </c>
      <c r="F17" s="129">
        <v>0</v>
      </c>
      <c r="G17" s="46" t="e">
        <f t="shared" si="0"/>
        <v>#DIV/0!</v>
      </c>
      <c r="H17" s="46" t="e">
        <f t="shared" si="1"/>
        <v>#DIV/0!</v>
      </c>
    </row>
    <row r="18" spans="1:8" s="1" customFormat="1" ht="31.5" hidden="1">
      <c r="A18" s="159"/>
      <c r="B18" s="160" t="s">
        <v>108</v>
      </c>
      <c r="C18" s="97"/>
      <c r="D18" s="129">
        <v>0</v>
      </c>
      <c r="E18" s="129">
        <v>0</v>
      </c>
      <c r="F18" s="129">
        <v>0</v>
      </c>
      <c r="G18" s="46" t="e">
        <f t="shared" si="0"/>
        <v>#DIV/0!</v>
      </c>
      <c r="H18" s="46" t="e">
        <f t="shared" si="1"/>
        <v>#DIV/0!</v>
      </c>
    </row>
    <row r="19" spans="1:8" s="1" customFormat="1" ht="31.5" hidden="1">
      <c r="A19" s="159"/>
      <c r="B19" s="160" t="s">
        <v>21</v>
      </c>
      <c r="C19" s="97"/>
      <c r="D19" s="129">
        <v>0</v>
      </c>
      <c r="E19" s="129">
        <v>0</v>
      </c>
      <c r="F19" s="129"/>
      <c r="G19" s="46" t="e">
        <f t="shared" si="0"/>
        <v>#DIV/0!</v>
      </c>
      <c r="H19" s="46" t="e">
        <f t="shared" si="1"/>
        <v>#DIV/0!</v>
      </c>
    </row>
    <row r="20" spans="1:8" s="1" customFormat="1" ht="47.25">
      <c r="A20" s="159"/>
      <c r="B20" s="160" t="s">
        <v>105</v>
      </c>
      <c r="C20" s="97"/>
      <c r="D20" s="129"/>
      <c r="E20" s="129"/>
      <c r="F20" s="129">
        <v>44</v>
      </c>
      <c r="G20" s="46">
        <v>0</v>
      </c>
      <c r="H20" s="46">
        <v>0</v>
      </c>
    </row>
    <row r="21" spans="1:8" s="1" customFormat="1" ht="30.75" customHeight="1">
      <c r="A21" s="159"/>
      <c r="B21" s="161" t="s">
        <v>75</v>
      </c>
      <c r="C21" s="98"/>
      <c r="D21" s="129">
        <f>D22+D23+D24+D25+D26</f>
        <v>336.79999999999995</v>
      </c>
      <c r="E21" s="129">
        <f>E22+E23+E24+E25+E26</f>
        <v>185.20000000000002</v>
      </c>
      <c r="F21" s="129">
        <f>F22+F23+F24+F25+F26</f>
        <v>108.2</v>
      </c>
      <c r="G21" s="46">
        <f t="shared" si="0"/>
        <v>0.3212589073634205</v>
      </c>
      <c r="H21" s="46">
        <f t="shared" si="1"/>
        <v>0.5842332613390928</v>
      </c>
    </row>
    <row r="22" spans="1:8" s="1" customFormat="1" ht="18.75">
      <c r="A22" s="159"/>
      <c r="B22" s="160" t="s">
        <v>23</v>
      </c>
      <c r="C22" s="97"/>
      <c r="D22" s="230">
        <v>136.2</v>
      </c>
      <c r="E22" s="230">
        <v>68</v>
      </c>
      <c r="F22" s="230">
        <v>56.5</v>
      </c>
      <c r="G22" s="46">
        <f t="shared" si="0"/>
        <v>0.4148311306901616</v>
      </c>
      <c r="H22" s="46">
        <f t="shared" si="1"/>
        <v>0.8308823529411765</v>
      </c>
    </row>
    <row r="23" spans="1:8" s="1" customFormat="1" ht="31.5">
      <c r="A23" s="159"/>
      <c r="B23" s="160" t="s">
        <v>94</v>
      </c>
      <c r="C23" s="97"/>
      <c r="D23" s="230">
        <v>166.7</v>
      </c>
      <c r="E23" s="230">
        <v>83.3</v>
      </c>
      <c r="F23" s="230">
        <v>51.7</v>
      </c>
      <c r="G23" s="46">
        <f t="shared" si="0"/>
        <v>0.31013797240551894</v>
      </c>
      <c r="H23" s="46">
        <f t="shared" si="1"/>
        <v>0.6206482593037216</v>
      </c>
    </row>
    <row r="24" spans="1:8" s="1" customFormat="1" ht="31.5" hidden="1">
      <c r="A24" s="159"/>
      <c r="B24" s="160" t="s">
        <v>61</v>
      </c>
      <c r="C24" s="97"/>
      <c r="D24" s="129">
        <v>0</v>
      </c>
      <c r="E24" s="129">
        <v>0</v>
      </c>
      <c r="F24" s="129">
        <v>0</v>
      </c>
      <c r="G24" s="46" t="e">
        <f t="shared" si="0"/>
        <v>#DIV/0!</v>
      </c>
      <c r="H24" s="46" t="e">
        <f t="shared" si="1"/>
        <v>#DIV/0!</v>
      </c>
    </row>
    <row r="25" spans="1:8" s="1" customFormat="1" ht="30.75" customHeight="1" hidden="1" thickBot="1">
      <c r="A25" s="159"/>
      <c r="B25" s="99" t="s">
        <v>139</v>
      </c>
      <c r="C25" s="100"/>
      <c r="D25" s="129">
        <v>0</v>
      </c>
      <c r="E25" s="129">
        <v>0</v>
      </c>
      <c r="F25" s="129">
        <v>0</v>
      </c>
      <c r="G25" s="46" t="e">
        <f t="shared" si="0"/>
        <v>#DIV/0!</v>
      </c>
      <c r="H25" s="46" t="e">
        <f t="shared" si="1"/>
        <v>#DIV/0!</v>
      </c>
    </row>
    <row r="26" spans="1:8" s="1" customFormat="1" ht="69.75" customHeight="1">
      <c r="A26" s="159"/>
      <c r="B26" s="160" t="s">
        <v>471</v>
      </c>
      <c r="C26" s="97"/>
      <c r="D26" s="129">
        <v>33.9</v>
      </c>
      <c r="E26" s="129">
        <v>33.9</v>
      </c>
      <c r="F26" s="129">
        <v>0</v>
      </c>
      <c r="G26" s="46">
        <f t="shared" si="0"/>
        <v>0</v>
      </c>
      <c r="H26" s="46">
        <f t="shared" si="1"/>
        <v>0</v>
      </c>
    </row>
    <row r="27" spans="1:8" s="1" customFormat="1" ht="21" customHeight="1">
      <c r="A27" s="159"/>
      <c r="B27" s="160" t="s">
        <v>27</v>
      </c>
      <c r="C27" s="124"/>
      <c r="D27" s="129">
        <f>D4+D21</f>
        <v>3306.8</v>
      </c>
      <c r="E27" s="129">
        <f>E4+E21</f>
        <v>1081.2</v>
      </c>
      <c r="F27" s="129">
        <f>F4+F21</f>
        <v>1125.2</v>
      </c>
      <c r="G27" s="46">
        <f t="shared" si="0"/>
        <v>0.3402685375589694</v>
      </c>
      <c r="H27" s="46">
        <f t="shared" si="1"/>
        <v>1.0406955234924158</v>
      </c>
    </row>
    <row r="28" spans="1:8" s="1" customFormat="1" ht="21" customHeight="1" hidden="1">
      <c r="A28" s="159"/>
      <c r="B28" s="160" t="s">
        <v>100</v>
      </c>
      <c r="C28" s="97"/>
      <c r="D28" s="130">
        <f>D4</f>
        <v>2970</v>
      </c>
      <c r="E28" s="130">
        <f>E4</f>
        <v>896</v>
      </c>
      <c r="F28" s="130">
        <f>F4</f>
        <v>1017</v>
      </c>
      <c r="G28" s="46">
        <f t="shared" si="0"/>
        <v>0.3424242424242424</v>
      </c>
      <c r="H28" s="46">
        <f t="shared" si="1"/>
        <v>1.1350446428571428</v>
      </c>
    </row>
    <row r="29" spans="1:8" s="1" customFormat="1" ht="12.75">
      <c r="A29" s="191"/>
      <c r="B29" s="209"/>
      <c r="C29" s="209"/>
      <c r="D29" s="209"/>
      <c r="E29" s="209"/>
      <c r="F29" s="209"/>
      <c r="G29" s="209"/>
      <c r="H29" s="210"/>
    </row>
    <row r="30" spans="1:8" s="1" customFormat="1" ht="15" customHeight="1">
      <c r="A30" s="206" t="s">
        <v>143</v>
      </c>
      <c r="B30" s="186" t="s">
        <v>28</v>
      </c>
      <c r="C30" s="207" t="s">
        <v>168</v>
      </c>
      <c r="D30" s="181" t="s">
        <v>3</v>
      </c>
      <c r="E30" s="182" t="s">
        <v>453</v>
      </c>
      <c r="F30" s="181" t="s">
        <v>4</v>
      </c>
      <c r="G30" s="182" t="s">
        <v>321</v>
      </c>
      <c r="H30" s="182" t="s">
        <v>454</v>
      </c>
    </row>
    <row r="31" spans="1:8" s="1" customFormat="1" ht="22.5" customHeight="1">
      <c r="A31" s="206"/>
      <c r="B31" s="186"/>
      <c r="C31" s="208"/>
      <c r="D31" s="181"/>
      <c r="E31" s="183"/>
      <c r="F31" s="181"/>
      <c r="G31" s="183"/>
      <c r="H31" s="183"/>
    </row>
    <row r="32" spans="1:8" s="1" customFormat="1" ht="31.5">
      <c r="A32" s="48" t="s">
        <v>63</v>
      </c>
      <c r="B32" s="161" t="s">
        <v>29</v>
      </c>
      <c r="C32" s="98"/>
      <c r="D32" s="105">
        <f>D33+D36+D37+D34</f>
        <v>2784.4</v>
      </c>
      <c r="E32" s="105">
        <f>E33+E36+E37+E34</f>
        <v>1672</v>
      </c>
      <c r="F32" s="105">
        <f>F33+F36+F37+F34</f>
        <v>1337.4</v>
      </c>
      <c r="G32" s="121">
        <f>F32/D32</f>
        <v>0.4803189196954461</v>
      </c>
      <c r="H32" s="121">
        <f>F32/E32</f>
        <v>0.7998803827751196</v>
      </c>
    </row>
    <row r="33" spans="1:8" s="1" customFormat="1" ht="126.75" customHeight="1">
      <c r="A33" s="164" t="s">
        <v>66</v>
      </c>
      <c r="B33" s="160" t="s">
        <v>146</v>
      </c>
      <c r="C33" s="97" t="s">
        <v>66</v>
      </c>
      <c r="D33" s="216">
        <v>2618.1</v>
      </c>
      <c r="E33" s="216">
        <v>1622.5</v>
      </c>
      <c r="F33" s="216">
        <v>1334.2</v>
      </c>
      <c r="G33" s="121">
        <f aca="true" t="shared" si="2" ref="G33:G75">F33/D33</f>
        <v>0.5096062029716206</v>
      </c>
      <c r="H33" s="121">
        <f aca="true" t="shared" si="3" ref="H33:H75">F33/E33</f>
        <v>0.8223112480739599</v>
      </c>
    </row>
    <row r="34" spans="1:8" s="1" customFormat="1" ht="36" customHeight="1">
      <c r="A34" s="164" t="s">
        <v>173</v>
      </c>
      <c r="B34" s="160" t="s">
        <v>320</v>
      </c>
      <c r="C34" s="97" t="s">
        <v>173</v>
      </c>
      <c r="D34" s="216">
        <f>D35</f>
        <v>136</v>
      </c>
      <c r="E34" s="216">
        <f>E35</f>
        <v>40.8</v>
      </c>
      <c r="F34" s="216">
        <f>F35</f>
        <v>0</v>
      </c>
      <c r="G34" s="121">
        <f t="shared" si="2"/>
        <v>0</v>
      </c>
      <c r="H34" s="121">
        <f t="shared" si="3"/>
        <v>0</v>
      </c>
    </row>
    <row r="35" spans="1:8" s="1" customFormat="1" ht="65.25" customHeight="1">
      <c r="A35" s="164"/>
      <c r="B35" s="160" t="s">
        <v>382</v>
      </c>
      <c r="C35" s="97" t="s">
        <v>381</v>
      </c>
      <c r="D35" s="216">
        <v>136</v>
      </c>
      <c r="E35" s="216">
        <v>40.8</v>
      </c>
      <c r="F35" s="216">
        <v>0</v>
      </c>
      <c r="G35" s="121">
        <f t="shared" si="2"/>
        <v>0</v>
      </c>
      <c r="H35" s="121">
        <f t="shared" si="3"/>
        <v>0</v>
      </c>
    </row>
    <row r="36" spans="1:8" s="1" customFormat="1" ht="27" customHeight="1">
      <c r="A36" s="164" t="s">
        <v>68</v>
      </c>
      <c r="B36" s="160" t="s">
        <v>32</v>
      </c>
      <c r="C36" s="97" t="s">
        <v>68</v>
      </c>
      <c r="D36" s="216">
        <v>20</v>
      </c>
      <c r="E36" s="216">
        <v>0</v>
      </c>
      <c r="F36" s="216">
        <v>0</v>
      </c>
      <c r="G36" s="121">
        <f t="shared" si="2"/>
        <v>0</v>
      </c>
      <c r="H36" s="121">
        <v>0</v>
      </c>
    </row>
    <row r="37" spans="1:8" s="1" customFormat="1" ht="47.25">
      <c r="A37" s="164" t="s">
        <v>118</v>
      </c>
      <c r="B37" s="160" t="s">
        <v>111</v>
      </c>
      <c r="C37" s="97"/>
      <c r="D37" s="103">
        <f>D38+D39+D40</f>
        <v>10.3</v>
      </c>
      <c r="E37" s="103">
        <f>E38+E39+E40</f>
        <v>8.7</v>
      </c>
      <c r="F37" s="103">
        <f>F38+F39+F40</f>
        <v>3.2</v>
      </c>
      <c r="G37" s="121">
        <f t="shared" si="2"/>
        <v>0.3106796116504854</v>
      </c>
      <c r="H37" s="121">
        <f t="shared" si="3"/>
        <v>0.36781609195402304</v>
      </c>
    </row>
    <row r="38" spans="1:8" s="16" customFormat="1" ht="50.25" customHeight="1">
      <c r="A38" s="54"/>
      <c r="B38" s="55" t="s">
        <v>178</v>
      </c>
      <c r="C38" s="106" t="s">
        <v>179</v>
      </c>
      <c r="D38" s="217">
        <v>5.2</v>
      </c>
      <c r="E38" s="217">
        <v>3.6</v>
      </c>
      <c r="F38" s="217">
        <v>1.2</v>
      </c>
      <c r="G38" s="121">
        <f t="shared" si="2"/>
        <v>0.23076923076923075</v>
      </c>
      <c r="H38" s="121">
        <f t="shared" si="3"/>
        <v>0.3333333333333333</v>
      </c>
    </row>
    <row r="39" spans="1:8" s="16" customFormat="1" ht="81.75" customHeight="1">
      <c r="A39" s="54"/>
      <c r="B39" s="55" t="s">
        <v>177</v>
      </c>
      <c r="C39" s="106" t="s">
        <v>242</v>
      </c>
      <c r="D39" s="217">
        <v>5.1</v>
      </c>
      <c r="E39" s="217">
        <v>5.1</v>
      </c>
      <c r="F39" s="217">
        <v>2</v>
      </c>
      <c r="G39" s="121">
        <f t="shared" si="2"/>
        <v>0.3921568627450981</v>
      </c>
      <c r="H39" s="121">
        <f t="shared" si="3"/>
        <v>0.3921568627450981</v>
      </c>
    </row>
    <row r="40" spans="1:8" s="16" customFormat="1" ht="63" customHeight="1" hidden="1">
      <c r="A40" s="54"/>
      <c r="B40" s="55" t="s">
        <v>307</v>
      </c>
      <c r="C40" s="106" t="s">
        <v>306</v>
      </c>
      <c r="D40" s="107">
        <v>0</v>
      </c>
      <c r="E40" s="107">
        <v>0</v>
      </c>
      <c r="F40" s="107">
        <v>0</v>
      </c>
      <c r="G40" s="121" t="e">
        <f t="shared" si="2"/>
        <v>#DIV/0!</v>
      </c>
      <c r="H40" s="121" t="e">
        <f t="shared" si="3"/>
        <v>#DIV/0!</v>
      </c>
    </row>
    <row r="41" spans="1:8" s="1" customFormat="1" ht="35.25" customHeight="1">
      <c r="A41" s="48" t="s">
        <v>101</v>
      </c>
      <c r="B41" s="161" t="s">
        <v>96</v>
      </c>
      <c r="C41" s="98"/>
      <c r="D41" s="218">
        <f>D42</f>
        <v>166.7</v>
      </c>
      <c r="E41" s="218">
        <f>E42</f>
        <v>84.4</v>
      </c>
      <c r="F41" s="218">
        <f>F42</f>
        <v>51.7</v>
      </c>
      <c r="G41" s="121">
        <f t="shared" si="2"/>
        <v>0.31013797240551894</v>
      </c>
      <c r="H41" s="121">
        <f t="shared" si="3"/>
        <v>0.6125592417061612</v>
      </c>
    </row>
    <row r="42" spans="1:8" s="1" customFormat="1" ht="85.5" customHeight="1">
      <c r="A42" s="164" t="s">
        <v>102</v>
      </c>
      <c r="B42" s="160" t="s">
        <v>150</v>
      </c>
      <c r="C42" s="97" t="s">
        <v>169</v>
      </c>
      <c r="D42" s="216">
        <v>166.7</v>
      </c>
      <c r="E42" s="216">
        <v>84.4</v>
      </c>
      <c r="F42" s="216">
        <v>51.7</v>
      </c>
      <c r="G42" s="121">
        <f t="shared" si="2"/>
        <v>0.31013797240551894</v>
      </c>
      <c r="H42" s="121">
        <f t="shared" si="3"/>
        <v>0.6125592417061612</v>
      </c>
    </row>
    <row r="43" spans="1:8" s="1" customFormat="1" ht="31.5">
      <c r="A43" s="48" t="s">
        <v>69</v>
      </c>
      <c r="B43" s="161" t="s">
        <v>35</v>
      </c>
      <c r="C43" s="98"/>
      <c r="D43" s="218">
        <f aca="true" t="shared" si="4" ref="D43:F44">D44</f>
        <v>4.6</v>
      </c>
      <c r="E43" s="218">
        <f t="shared" si="4"/>
        <v>4.6</v>
      </c>
      <c r="F43" s="218">
        <f t="shared" si="4"/>
        <v>4.6</v>
      </c>
      <c r="G43" s="121">
        <f t="shared" si="2"/>
        <v>1</v>
      </c>
      <c r="H43" s="121">
        <f t="shared" si="3"/>
        <v>1</v>
      </c>
    </row>
    <row r="44" spans="1:8" s="1" customFormat="1" ht="31.5">
      <c r="A44" s="164" t="s">
        <v>103</v>
      </c>
      <c r="B44" s="160" t="s">
        <v>98</v>
      </c>
      <c r="C44" s="97"/>
      <c r="D44" s="216">
        <f>D45</f>
        <v>4.6</v>
      </c>
      <c r="E44" s="216">
        <f>E45</f>
        <v>4.6</v>
      </c>
      <c r="F44" s="216">
        <f t="shared" si="4"/>
        <v>4.6</v>
      </c>
      <c r="G44" s="121">
        <f t="shared" si="2"/>
        <v>1</v>
      </c>
      <c r="H44" s="121">
        <f t="shared" si="3"/>
        <v>1</v>
      </c>
    </row>
    <row r="45" spans="1:8" s="16" customFormat="1" ht="78.75" customHeight="1">
      <c r="A45" s="54"/>
      <c r="B45" s="55" t="s">
        <v>351</v>
      </c>
      <c r="C45" s="106" t="s">
        <v>350</v>
      </c>
      <c r="D45" s="217">
        <v>4.6</v>
      </c>
      <c r="E45" s="217">
        <v>4.6</v>
      </c>
      <c r="F45" s="217">
        <v>4.6</v>
      </c>
      <c r="G45" s="121">
        <f t="shared" si="2"/>
        <v>1</v>
      </c>
      <c r="H45" s="121">
        <f t="shared" si="3"/>
        <v>1</v>
      </c>
    </row>
    <row r="46" spans="1:8" s="16" customFormat="1" ht="28.5" customHeight="1" hidden="1">
      <c r="A46" s="48" t="s">
        <v>70</v>
      </c>
      <c r="B46" s="161" t="s">
        <v>37</v>
      </c>
      <c r="C46" s="98"/>
      <c r="D46" s="105">
        <f aca="true" t="shared" si="5" ref="D46:F47">D47</f>
        <v>0</v>
      </c>
      <c r="E46" s="105">
        <f t="shared" si="5"/>
        <v>0</v>
      </c>
      <c r="F46" s="105">
        <f t="shared" si="5"/>
        <v>0</v>
      </c>
      <c r="G46" s="121" t="e">
        <f t="shared" si="2"/>
        <v>#DIV/0!</v>
      </c>
      <c r="H46" s="121" t="e">
        <f t="shared" si="3"/>
        <v>#DIV/0!</v>
      </c>
    </row>
    <row r="47" spans="1:8" s="16" customFormat="1" ht="37.5" customHeight="1" hidden="1">
      <c r="A47" s="162" t="s">
        <v>71</v>
      </c>
      <c r="B47" s="72" t="s">
        <v>113</v>
      </c>
      <c r="C47" s="97"/>
      <c r="D47" s="103">
        <f t="shared" si="5"/>
        <v>0</v>
      </c>
      <c r="E47" s="103">
        <f t="shared" si="5"/>
        <v>0</v>
      </c>
      <c r="F47" s="103">
        <f t="shared" si="5"/>
        <v>0</v>
      </c>
      <c r="G47" s="121" t="e">
        <f t="shared" si="2"/>
        <v>#DIV/0!</v>
      </c>
      <c r="H47" s="121" t="e">
        <f t="shared" si="3"/>
        <v>#DIV/0!</v>
      </c>
    </row>
    <row r="48" spans="1:8" s="16" customFormat="1" ht="42.75" customHeight="1" hidden="1">
      <c r="A48" s="54"/>
      <c r="B48" s="68" t="s">
        <v>113</v>
      </c>
      <c r="C48" s="106" t="s">
        <v>200</v>
      </c>
      <c r="D48" s="107">
        <v>0</v>
      </c>
      <c r="E48" s="107">
        <f>0</f>
        <v>0</v>
      </c>
      <c r="F48" s="107">
        <v>0</v>
      </c>
      <c r="G48" s="121" t="e">
        <f t="shared" si="2"/>
        <v>#DIV/0!</v>
      </c>
      <c r="H48" s="121" t="e">
        <f t="shared" si="3"/>
        <v>#DIV/0!</v>
      </c>
    </row>
    <row r="49" spans="1:8" s="1" customFormat="1" ht="47.25">
      <c r="A49" s="48" t="s">
        <v>72</v>
      </c>
      <c r="B49" s="161" t="s">
        <v>38</v>
      </c>
      <c r="C49" s="98"/>
      <c r="D49" s="105">
        <f>D50</f>
        <v>747.4999999999999</v>
      </c>
      <c r="E49" s="105">
        <f>E50</f>
        <v>444</v>
      </c>
      <c r="F49" s="105">
        <f>F50</f>
        <v>225.2</v>
      </c>
      <c r="G49" s="121">
        <f t="shared" si="2"/>
        <v>0.30127090301003345</v>
      </c>
      <c r="H49" s="121">
        <f t="shared" si="3"/>
        <v>0.5072072072072071</v>
      </c>
    </row>
    <row r="50" spans="1:8" s="1" customFormat="1" ht="18.75">
      <c r="A50" s="164" t="s">
        <v>41</v>
      </c>
      <c r="B50" s="160" t="s">
        <v>42</v>
      </c>
      <c r="C50" s="97"/>
      <c r="D50" s="103">
        <f>D51+D52+D53+D54+D55+D56+D57+D58+D59+D60+D61+D62+D63</f>
        <v>747.4999999999999</v>
      </c>
      <c r="E50" s="103">
        <f>E51+E52+E53+E54+E55+E56+E57+E58+E59+E60+E61+E62+E63</f>
        <v>444</v>
      </c>
      <c r="F50" s="103">
        <f>F51+F52+F53+F54+F55+F56+F57+F58+F59+F60+F61+F62+F63</f>
        <v>225.2</v>
      </c>
      <c r="G50" s="121">
        <f t="shared" si="2"/>
        <v>0.30127090301003345</v>
      </c>
      <c r="H50" s="121">
        <f t="shared" si="3"/>
        <v>0.5072072072072071</v>
      </c>
    </row>
    <row r="51" spans="1:8" s="1" customFormat="1" ht="47.25">
      <c r="A51" s="164"/>
      <c r="B51" s="55" t="s">
        <v>392</v>
      </c>
      <c r="C51" s="106" t="s">
        <v>391</v>
      </c>
      <c r="D51" s="216">
        <v>20</v>
      </c>
      <c r="E51" s="216">
        <v>20</v>
      </c>
      <c r="F51" s="216">
        <v>20</v>
      </c>
      <c r="G51" s="121">
        <f t="shared" si="2"/>
        <v>1</v>
      </c>
      <c r="H51" s="121">
        <f t="shared" si="3"/>
        <v>1</v>
      </c>
    </row>
    <row r="52" spans="1:8" s="1" customFormat="1" ht="47.25">
      <c r="A52" s="164"/>
      <c r="B52" s="55" t="s">
        <v>394</v>
      </c>
      <c r="C52" s="106" t="s">
        <v>393</v>
      </c>
      <c r="D52" s="216">
        <v>10</v>
      </c>
      <c r="E52" s="216">
        <v>7</v>
      </c>
      <c r="F52" s="216">
        <v>0</v>
      </c>
      <c r="G52" s="121">
        <f t="shared" si="2"/>
        <v>0</v>
      </c>
      <c r="H52" s="121">
        <f t="shared" si="3"/>
        <v>0</v>
      </c>
    </row>
    <row r="53" spans="1:8" s="1" customFormat="1" ht="63">
      <c r="A53" s="164"/>
      <c r="B53" s="55" t="s">
        <v>396</v>
      </c>
      <c r="C53" s="106" t="s">
        <v>395</v>
      </c>
      <c r="D53" s="216">
        <v>3</v>
      </c>
      <c r="E53" s="216">
        <v>2.1</v>
      </c>
      <c r="F53" s="216">
        <v>0</v>
      </c>
      <c r="G53" s="121">
        <f t="shared" si="2"/>
        <v>0</v>
      </c>
      <c r="H53" s="121">
        <f t="shared" si="3"/>
        <v>0</v>
      </c>
    </row>
    <row r="54" spans="1:8" s="1" customFormat="1" ht="63">
      <c r="A54" s="164"/>
      <c r="B54" s="55" t="s">
        <v>398</v>
      </c>
      <c r="C54" s="106" t="s">
        <v>397</v>
      </c>
      <c r="D54" s="216">
        <v>50</v>
      </c>
      <c r="E54" s="216">
        <v>17.5</v>
      </c>
      <c r="F54" s="216">
        <v>0</v>
      </c>
      <c r="G54" s="121">
        <f t="shared" si="2"/>
        <v>0</v>
      </c>
      <c r="H54" s="121">
        <f t="shared" si="3"/>
        <v>0</v>
      </c>
    </row>
    <row r="55" spans="1:8" s="1" customFormat="1" ht="78.75" hidden="1">
      <c r="A55" s="164"/>
      <c r="B55" s="55" t="s">
        <v>400</v>
      </c>
      <c r="C55" s="106" t="s">
        <v>399</v>
      </c>
      <c r="D55" s="103">
        <v>0</v>
      </c>
      <c r="E55" s="103">
        <v>0</v>
      </c>
      <c r="F55" s="103">
        <v>0</v>
      </c>
      <c r="G55" s="121" t="e">
        <f t="shared" si="2"/>
        <v>#DIV/0!</v>
      </c>
      <c r="H55" s="121" t="e">
        <f t="shared" si="3"/>
        <v>#DIV/0!</v>
      </c>
    </row>
    <row r="56" spans="1:8" s="1" customFormat="1" ht="78.75">
      <c r="A56" s="164"/>
      <c r="B56" s="55" t="s">
        <v>402</v>
      </c>
      <c r="C56" s="106" t="s">
        <v>401</v>
      </c>
      <c r="D56" s="216">
        <v>49.3</v>
      </c>
      <c r="E56" s="216">
        <v>57.6</v>
      </c>
      <c r="F56" s="216">
        <v>47.2</v>
      </c>
      <c r="G56" s="121">
        <f t="shared" si="2"/>
        <v>0.9574036511156188</v>
      </c>
      <c r="H56" s="121">
        <f t="shared" si="3"/>
        <v>0.8194444444444444</v>
      </c>
    </row>
    <row r="57" spans="1:8" s="1" customFormat="1" ht="78.75">
      <c r="A57" s="164"/>
      <c r="B57" s="55" t="s">
        <v>418</v>
      </c>
      <c r="C57" s="106" t="s">
        <v>407</v>
      </c>
      <c r="D57" s="216">
        <v>350</v>
      </c>
      <c r="E57" s="216">
        <v>250.5</v>
      </c>
      <c r="F57" s="216">
        <v>158</v>
      </c>
      <c r="G57" s="121">
        <f t="shared" si="2"/>
        <v>0.4514285714285714</v>
      </c>
      <c r="H57" s="121">
        <f t="shared" si="3"/>
        <v>0.6307385229540918</v>
      </c>
    </row>
    <row r="58" spans="1:8" s="1" customFormat="1" ht="47.25">
      <c r="A58" s="164"/>
      <c r="B58" s="55" t="s">
        <v>416</v>
      </c>
      <c r="C58" s="106" t="s">
        <v>415</v>
      </c>
      <c r="D58" s="216">
        <v>10</v>
      </c>
      <c r="E58" s="216">
        <v>7</v>
      </c>
      <c r="F58" s="216">
        <v>0</v>
      </c>
      <c r="G58" s="121">
        <f t="shared" si="2"/>
        <v>0</v>
      </c>
      <c r="H58" s="121">
        <f t="shared" si="3"/>
        <v>0</v>
      </c>
    </row>
    <row r="59" spans="1:8" s="1" customFormat="1" ht="63">
      <c r="A59" s="164"/>
      <c r="B59" s="55" t="s">
        <v>420</v>
      </c>
      <c r="C59" s="106" t="s">
        <v>419</v>
      </c>
      <c r="D59" s="216">
        <v>40</v>
      </c>
      <c r="E59" s="216">
        <v>14</v>
      </c>
      <c r="F59" s="216">
        <v>0</v>
      </c>
      <c r="G59" s="121">
        <f t="shared" si="2"/>
        <v>0</v>
      </c>
      <c r="H59" s="121">
        <f t="shared" si="3"/>
        <v>0</v>
      </c>
    </row>
    <row r="60" spans="1:8" s="1" customFormat="1" ht="49.5" customHeight="1">
      <c r="A60" s="164"/>
      <c r="B60" s="55" t="s">
        <v>422</v>
      </c>
      <c r="C60" s="106" t="s">
        <v>421</v>
      </c>
      <c r="D60" s="216">
        <v>23.3</v>
      </c>
      <c r="E60" s="216">
        <v>23.3</v>
      </c>
      <c r="F60" s="216">
        <v>0</v>
      </c>
      <c r="G60" s="121">
        <f t="shared" si="2"/>
        <v>0</v>
      </c>
      <c r="H60" s="121">
        <f t="shared" si="3"/>
        <v>0</v>
      </c>
    </row>
    <row r="61" spans="1:8" s="1" customFormat="1" ht="192" customHeight="1">
      <c r="A61" s="164"/>
      <c r="B61" s="55" t="s">
        <v>465</v>
      </c>
      <c r="C61" s="106" t="s">
        <v>468</v>
      </c>
      <c r="D61" s="216">
        <v>113</v>
      </c>
      <c r="E61" s="216">
        <v>0</v>
      </c>
      <c r="F61" s="216">
        <v>0</v>
      </c>
      <c r="G61" s="121">
        <f t="shared" si="2"/>
        <v>0</v>
      </c>
      <c r="H61" s="121">
        <v>0</v>
      </c>
    </row>
    <row r="62" spans="1:8" s="1" customFormat="1" ht="175.5" customHeight="1">
      <c r="A62" s="164"/>
      <c r="B62" s="55" t="s">
        <v>467</v>
      </c>
      <c r="C62" s="106" t="s">
        <v>469</v>
      </c>
      <c r="D62" s="216">
        <v>33.9</v>
      </c>
      <c r="E62" s="216">
        <v>0</v>
      </c>
      <c r="F62" s="216">
        <v>0</v>
      </c>
      <c r="G62" s="121">
        <f t="shared" si="2"/>
        <v>0</v>
      </c>
      <c r="H62" s="121">
        <v>0</v>
      </c>
    </row>
    <row r="63" spans="1:8" s="1" customFormat="1" ht="38.25" customHeight="1">
      <c r="A63" s="164"/>
      <c r="B63" s="55" t="s">
        <v>158</v>
      </c>
      <c r="C63" s="106" t="s">
        <v>470</v>
      </c>
      <c r="D63" s="216">
        <v>45</v>
      </c>
      <c r="E63" s="216">
        <v>45</v>
      </c>
      <c r="F63" s="216">
        <v>0</v>
      </c>
      <c r="G63" s="121">
        <f t="shared" si="2"/>
        <v>0</v>
      </c>
      <c r="H63" s="121">
        <f t="shared" si="3"/>
        <v>0</v>
      </c>
    </row>
    <row r="64" spans="1:8" s="1" customFormat="1" ht="47.25">
      <c r="A64" s="71" t="s">
        <v>116</v>
      </c>
      <c r="B64" s="163" t="s">
        <v>114</v>
      </c>
      <c r="C64" s="110"/>
      <c r="D64" s="105">
        <f>D66</f>
        <v>1.6</v>
      </c>
      <c r="E64" s="105">
        <f>E66</f>
        <v>0.8</v>
      </c>
      <c r="F64" s="105">
        <f>F66</f>
        <v>0.6</v>
      </c>
      <c r="G64" s="121">
        <f t="shared" si="2"/>
        <v>0.37499999999999994</v>
      </c>
      <c r="H64" s="121">
        <f t="shared" si="3"/>
        <v>0.7499999999999999</v>
      </c>
    </row>
    <row r="65" spans="1:8" s="1" customFormat="1" ht="47.25">
      <c r="A65" s="162" t="s">
        <v>110</v>
      </c>
      <c r="B65" s="160" t="s">
        <v>117</v>
      </c>
      <c r="C65" s="97"/>
      <c r="D65" s="216">
        <f>D66</f>
        <v>1.6</v>
      </c>
      <c r="E65" s="216">
        <f>E66</f>
        <v>0.8</v>
      </c>
      <c r="F65" s="216">
        <f>F66</f>
        <v>0.6</v>
      </c>
      <c r="G65" s="121">
        <f t="shared" si="2"/>
        <v>0.37499999999999994</v>
      </c>
      <c r="H65" s="121">
        <f t="shared" si="3"/>
        <v>0.7499999999999999</v>
      </c>
    </row>
    <row r="66" spans="1:8" s="16" customFormat="1" ht="67.5" customHeight="1">
      <c r="A66" s="54"/>
      <c r="B66" s="55" t="s">
        <v>194</v>
      </c>
      <c r="C66" s="106" t="s">
        <v>188</v>
      </c>
      <c r="D66" s="217">
        <v>1.6</v>
      </c>
      <c r="E66" s="217">
        <v>0.8</v>
      </c>
      <c r="F66" s="217">
        <v>0.6</v>
      </c>
      <c r="G66" s="121">
        <f t="shared" si="2"/>
        <v>0.37499999999999994</v>
      </c>
      <c r="H66" s="121">
        <f t="shared" si="3"/>
        <v>0.7499999999999999</v>
      </c>
    </row>
    <row r="67" spans="1:8" s="1" customFormat="1" ht="18.75" hidden="1">
      <c r="A67" s="48" t="s">
        <v>43</v>
      </c>
      <c r="B67" s="161" t="s">
        <v>44</v>
      </c>
      <c r="C67" s="98"/>
      <c r="D67" s="218">
        <f aca="true" t="shared" si="6" ref="D67:F68">D68</f>
        <v>0</v>
      </c>
      <c r="E67" s="218">
        <f t="shared" si="6"/>
        <v>0</v>
      </c>
      <c r="F67" s="218">
        <f t="shared" si="6"/>
        <v>0</v>
      </c>
      <c r="G67" s="121" t="e">
        <f t="shared" si="2"/>
        <v>#DIV/0!</v>
      </c>
      <c r="H67" s="121" t="e">
        <f t="shared" si="3"/>
        <v>#DIV/0!</v>
      </c>
    </row>
    <row r="68" spans="1:8" s="1" customFormat="1" ht="31.5" hidden="1">
      <c r="A68" s="164" t="s">
        <v>47</v>
      </c>
      <c r="B68" s="160" t="s">
        <v>48</v>
      </c>
      <c r="C68" s="97"/>
      <c r="D68" s="216">
        <f t="shared" si="6"/>
        <v>0</v>
      </c>
      <c r="E68" s="216">
        <f t="shared" si="6"/>
        <v>0</v>
      </c>
      <c r="F68" s="216">
        <f t="shared" si="6"/>
        <v>0</v>
      </c>
      <c r="G68" s="121" t="e">
        <f t="shared" si="2"/>
        <v>#DIV/0!</v>
      </c>
      <c r="H68" s="121" t="e">
        <f t="shared" si="3"/>
        <v>#DIV/0!</v>
      </c>
    </row>
    <row r="69" spans="1:8" s="16" customFormat="1" ht="40.5" customHeight="1" hidden="1">
      <c r="A69" s="54"/>
      <c r="B69" s="55" t="s">
        <v>189</v>
      </c>
      <c r="C69" s="106" t="s">
        <v>190</v>
      </c>
      <c r="D69" s="217">
        <v>0</v>
      </c>
      <c r="E69" s="217">
        <v>0</v>
      </c>
      <c r="F69" s="217">
        <v>0</v>
      </c>
      <c r="G69" s="121" t="e">
        <f t="shared" si="2"/>
        <v>#DIV/0!</v>
      </c>
      <c r="H69" s="121" t="e">
        <f t="shared" si="3"/>
        <v>#DIV/0!</v>
      </c>
    </row>
    <row r="70" spans="1:8" s="1" customFormat="1" ht="31.5">
      <c r="A70" s="48">
        <v>1000</v>
      </c>
      <c r="B70" s="161" t="s">
        <v>55</v>
      </c>
      <c r="C70" s="98"/>
      <c r="D70" s="218">
        <f>D71</f>
        <v>18</v>
      </c>
      <c r="E70" s="218">
        <f>E71</f>
        <v>9</v>
      </c>
      <c r="F70" s="218">
        <f>F71</f>
        <v>7.5</v>
      </c>
      <c r="G70" s="121">
        <f t="shared" si="2"/>
        <v>0.4166666666666667</v>
      </c>
      <c r="H70" s="121">
        <f t="shared" si="3"/>
        <v>0.8333333333333334</v>
      </c>
    </row>
    <row r="71" spans="1:8" s="1" customFormat="1" ht="18.75">
      <c r="A71" s="164">
        <v>1001</v>
      </c>
      <c r="B71" s="160" t="s">
        <v>159</v>
      </c>
      <c r="C71" s="97" t="s">
        <v>56</v>
      </c>
      <c r="D71" s="216">
        <v>18</v>
      </c>
      <c r="E71" s="216">
        <v>9</v>
      </c>
      <c r="F71" s="216">
        <v>7.5</v>
      </c>
      <c r="G71" s="121">
        <f t="shared" si="2"/>
        <v>0.4166666666666667</v>
      </c>
      <c r="H71" s="121">
        <f t="shared" si="3"/>
        <v>0.8333333333333334</v>
      </c>
    </row>
    <row r="72" spans="1:8" s="1" customFormat="1" ht="31.5">
      <c r="A72" s="48"/>
      <c r="B72" s="161" t="s">
        <v>92</v>
      </c>
      <c r="C72" s="98"/>
      <c r="D72" s="216">
        <f>D73</f>
        <v>428</v>
      </c>
      <c r="E72" s="216">
        <f>E73</f>
        <v>214</v>
      </c>
      <c r="F72" s="216">
        <f>F73</f>
        <v>0</v>
      </c>
      <c r="G72" s="121">
        <f t="shared" si="2"/>
        <v>0</v>
      </c>
      <c r="H72" s="121">
        <f t="shared" si="3"/>
        <v>0</v>
      </c>
    </row>
    <row r="73" spans="1:8" s="16" customFormat="1" ht="67.5" customHeight="1">
      <c r="A73" s="54"/>
      <c r="B73" s="55" t="s">
        <v>93</v>
      </c>
      <c r="C73" s="106"/>
      <c r="D73" s="217">
        <v>428</v>
      </c>
      <c r="E73" s="217">
        <v>214</v>
      </c>
      <c r="F73" s="217">
        <v>0</v>
      </c>
      <c r="G73" s="121">
        <f t="shared" si="2"/>
        <v>0</v>
      </c>
      <c r="H73" s="121">
        <f t="shared" si="3"/>
        <v>0</v>
      </c>
    </row>
    <row r="74" spans="1:8" s="11" customFormat="1" ht="18.75">
      <c r="A74" s="48"/>
      <c r="B74" s="161" t="s">
        <v>62</v>
      </c>
      <c r="C74" s="48"/>
      <c r="D74" s="105">
        <f>D32+D41+D43+D49+D67+D64+D70+D72+D46</f>
        <v>4150.799999999999</v>
      </c>
      <c r="E74" s="105">
        <f>E32+E41+E43+E49+E67+E64+E70+E72+E46</f>
        <v>2428.8</v>
      </c>
      <c r="F74" s="105">
        <f>F32+F41+F43+F49+F67+F64+F70+F72+F46</f>
        <v>1627</v>
      </c>
      <c r="G74" s="121">
        <f t="shared" si="2"/>
        <v>0.39197263178182523</v>
      </c>
      <c r="H74" s="121">
        <f t="shared" si="3"/>
        <v>0.6698781291172595</v>
      </c>
    </row>
    <row r="75" spans="1:8" s="1" customFormat="1" ht="31.5">
      <c r="A75" s="165"/>
      <c r="B75" s="160" t="s">
        <v>77</v>
      </c>
      <c r="C75" s="97"/>
      <c r="D75" s="126">
        <f>D72</f>
        <v>428</v>
      </c>
      <c r="E75" s="126">
        <f>E72</f>
        <v>214</v>
      </c>
      <c r="F75" s="126">
        <f>F72</f>
        <v>0</v>
      </c>
      <c r="G75" s="121">
        <f t="shared" si="2"/>
        <v>0</v>
      </c>
      <c r="H75" s="121">
        <f t="shared" si="3"/>
        <v>0</v>
      </c>
    </row>
    <row r="76" spans="1:8" s="1" customFormat="1" ht="18">
      <c r="A76" s="75"/>
      <c r="B76" s="74"/>
      <c r="C76" s="113"/>
      <c r="D76" s="114"/>
      <c r="E76" s="114"/>
      <c r="F76" s="114"/>
      <c r="G76" s="114"/>
      <c r="H76" s="114"/>
    </row>
    <row r="77" spans="1:8" s="1" customFormat="1" ht="18">
      <c r="A77" s="75"/>
      <c r="B77" s="74"/>
      <c r="C77" s="113"/>
      <c r="D77" s="114"/>
      <c r="E77" s="114"/>
      <c r="F77" s="114"/>
      <c r="G77" s="114"/>
      <c r="H77" s="114"/>
    </row>
    <row r="78" spans="1:8" s="1" customFormat="1" ht="18">
      <c r="A78" s="75"/>
      <c r="B78" s="78" t="s">
        <v>342</v>
      </c>
      <c r="C78" s="115"/>
      <c r="D78" s="114"/>
      <c r="E78" s="114"/>
      <c r="F78" s="114">
        <v>604.9</v>
      </c>
      <c r="G78" s="114"/>
      <c r="H78" s="114"/>
    </row>
    <row r="79" spans="1:8" s="1" customFormat="1" ht="18">
      <c r="A79" s="75"/>
      <c r="B79" s="78"/>
      <c r="C79" s="115"/>
      <c r="D79" s="114"/>
      <c r="E79" s="114"/>
      <c r="F79" s="114"/>
      <c r="G79" s="114"/>
      <c r="H79" s="114"/>
    </row>
    <row r="80" spans="1:8" s="1" customFormat="1" ht="18" hidden="1">
      <c r="A80" s="75"/>
      <c r="B80" s="78" t="s">
        <v>78</v>
      </c>
      <c r="C80" s="115"/>
      <c r="D80" s="114"/>
      <c r="E80" s="114"/>
      <c r="F80" s="114"/>
      <c r="G80" s="114"/>
      <c r="H80" s="114"/>
    </row>
    <row r="81" spans="1:8" s="1" customFormat="1" ht="18" hidden="1">
      <c r="A81" s="75"/>
      <c r="B81" s="78" t="s">
        <v>79</v>
      </c>
      <c r="C81" s="115"/>
      <c r="D81" s="114"/>
      <c r="E81" s="114"/>
      <c r="F81" s="114"/>
      <c r="G81" s="114"/>
      <c r="H81" s="114"/>
    </row>
    <row r="82" spans="1:8" s="1" customFormat="1" ht="18" hidden="1">
      <c r="A82" s="75"/>
      <c r="B82" s="78"/>
      <c r="C82" s="115"/>
      <c r="D82" s="114"/>
      <c r="E82" s="114"/>
      <c r="F82" s="114"/>
      <c r="G82" s="114"/>
      <c r="H82" s="114"/>
    </row>
    <row r="83" spans="1:8" s="1" customFormat="1" ht="18" hidden="1">
      <c r="A83" s="75"/>
      <c r="B83" s="78" t="s">
        <v>80</v>
      </c>
      <c r="C83" s="115"/>
      <c r="D83" s="114"/>
      <c r="E83" s="114"/>
      <c r="F83" s="114"/>
      <c r="G83" s="114"/>
      <c r="H83" s="114"/>
    </row>
    <row r="84" spans="1:8" s="1" customFormat="1" ht="18" hidden="1">
      <c r="A84" s="75"/>
      <c r="B84" s="78" t="s">
        <v>81</v>
      </c>
      <c r="C84" s="115"/>
      <c r="D84" s="114"/>
      <c r="E84" s="114"/>
      <c r="F84" s="114"/>
      <c r="G84" s="114"/>
      <c r="H84" s="114"/>
    </row>
    <row r="85" spans="1:8" s="1" customFormat="1" ht="18" hidden="1">
      <c r="A85" s="75"/>
      <c r="B85" s="78"/>
      <c r="C85" s="115"/>
      <c r="D85" s="114"/>
      <c r="E85" s="114"/>
      <c r="F85" s="114"/>
      <c r="G85" s="114"/>
      <c r="H85" s="114"/>
    </row>
    <row r="86" spans="1:8" s="1" customFormat="1" ht="18" hidden="1">
      <c r="A86" s="75"/>
      <c r="B86" s="78" t="s">
        <v>82</v>
      </c>
      <c r="C86" s="115"/>
      <c r="D86" s="114"/>
      <c r="E86" s="114"/>
      <c r="F86" s="114"/>
      <c r="G86" s="114"/>
      <c r="H86" s="114"/>
    </row>
    <row r="87" spans="1:8" s="1" customFormat="1" ht="18" hidden="1">
      <c r="A87" s="75"/>
      <c r="B87" s="78" t="s">
        <v>83</v>
      </c>
      <c r="C87" s="115"/>
      <c r="D87" s="114"/>
      <c r="E87" s="114"/>
      <c r="F87" s="114"/>
      <c r="G87" s="114"/>
      <c r="H87" s="114"/>
    </row>
    <row r="88" spans="1:8" s="1" customFormat="1" ht="18" hidden="1">
      <c r="A88" s="75"/>
      <c r="B88" s="78"/>
      <c r="C88" s="115"/>
      <c r="D88" s="114"/>
      <c r="E88" s="114"/>
      <c r="F88" s="114"/>
      <c r="G88" s="114"/>
      <c r="H88" s="114"/>
    </row>
    <row r="89" spans="1:8" s="1" customFormat="1" ht="18" hidden="1">
      <c r="A89" s="75"/>
      <c r="B89" s="78" t="s">
        <v>84</v>
      </c>
      <c r="C89" s="115"/>
      <c r="D89" s="114"/>
      <c r="E89" s="114"/>
      <c r="F89" s="114"/>
      <c r="G89" s="114"/>
      <c r="H89" s="114"/>
    </row>
    <row r="90" spans="1:8" s="1" customFormat="1" ht="18" hidden="1">
      <c r="A90" s="75"/>
      <c r="B90" s="78" t="s">
        <v>85</v>
      </c>
      <c r="C90" s="115"/>
      <c r="D90" s="114"/>
      <c r="E90" s="114"/>
      <c r="F90" s="114"/>
      <c r="G90" s="114"/>
      <c r="H90" s="114"/>
    </row>
    <row r="91" spans="1:8" s="1" customFormat="1" ht="18" hidden="1">
      <c r="A91" s="75"/>
      <c r="B91" s="74"/>
      <c r="C91" s="113"/>
      <c r="D91" s="114"/>
      <c r="E91" s="114"/>
      <c r="F91" s="114"/>
      <c r="G91" s="114"/>
      <c r="H91" s="114"/>
    </row>
    <row r="92" spans="1:8" s="1" customFormat="1" ht="18">
      <c r="A92" s="75"/>
      <c r="B92" s="74"/>
      <c r="C92" s="113"/>
      <c r="D92" s="114"/>
      <c r="E92" s="114"/>
      <c r="F92" s="114"/>
      <c r="G92" s="114"/>
      <c r="H92" s="114"/>
    </row>
    <row r="93" spans="1:8" s="1" customFormat="1" ht="18">
      <c r="A93" s="75"/>
      <c r="B93" s="78" t="s">
        <v>86</v>
      </c>
      <c r="C93" s="115"/>
      <c r="D93" s="114"/>
      <c r="E93" s="114"/>
      <c r="F93" s="131">
        <f>F78+F27-F74</f>
        <v>103.09999999999991</v>
      </c>
      <c r="G93" s="114"/>
      <c r="H93" s="131"/>
    </row>
    <row r="94" spans="1:8" s="1" customFormat="1" ht="18">
      <c r="A94" s="75"/>
      <c r="B94" s="74"/>
      <c r="C94" s="113"/>
      <c r="D94" s="114"/>
      <c r="E94" s="114"/>
      <c r="F94" s="114"/>
      <c r="G94" s="114"/>
      <c r="H94" s="114"/>
    </row>
    <row r="95" spans="1:8" s="1" customFormat="1" ht="18">
      <c r="A95" s="75"/>
      <c r="B95" s="74"/>
      <c r="C95" s="113"/>
      <c r="D95" s="114"/>
      <c r="E95" s="114"/>
      <c r="F95" s="114"/>
      <c r="G95" s="114"/>
      <c r="H95" s="114"/>
    </row>
    <row r="96" spans="1:8" s="1" customFormat="1" ht="18">
      <c r="A96" s="75"/>
      <c r="B96" s="78" t="s">
        <v>87</v>
      </c>
      <c r="C96" s="115"/>
      <c r="D96" s="114"/>
      <c r="E96" s="114"/>
      <c r="F96" s="114"/>
      <c r="G96" s="114"/>
      <c r="H96" s="114"/>
    </row>
    <row r="97" spans="1:8" s="1" customFormat="1" ht="18">
      <c r="A97" s="75"/>
      <c r="B97" s="78" t="s">
        <v>88</v>
      </c>
      <c r="C97" s="115"/>
      <c r="D97" s="114"/>
      <c r="E97" s="114"/>
      <c r="F97" s="114"/>
      <c r="G97" s="114"/>
      <c r="H97" s="114"/>
    </row>
    <row r="98" spans="1:8" s="1" customFormat="1" ht="18">
      <c r="A98" s="75"/>
      <c r="B98" s="78" t="s">
        <v>89</v>
      </c>
      <c r="C98" s="115"/>
      <c r="D98" s="114"/>
      <c r="E98" s="114"/>
      <c r="F98" s="114"/>
      <c r="G98" s="114"/>
      <c r="H98" s="114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28125" style="74" customWidth="1"/>
    <col min="2" max="2" width="34.57421875" style="74" customWidth="1"/>
    <col min="3" max="3" width="11.57421875" style="113" customWidth="1"/>
    <col min="4" max="5" width="12.7109375" style="114" customWidth="1"/>
    <col min="6" max="6" width="11.421875" style="114" customWidth="1"/>
    <col min="7" max="7" width="13.140625" style="114" customWidth="1"/>
    <col min="8" max="8" width="12.57421875" style="114" customWidth="1"/>
    <col min="9" max="16384" width="9.140625" style="1" customWidth="1"/>
  </cols>
  <sheetData>
    <row r="1" spans="1:8" s="5" customFormat="1" ht="60" customHeight="1">
      <c r="A1" s="180" t="s">
        <v>482</v>
      </c>
      <c r="B1" s="180"/>
      <c r="C1" s="180"/>
      <c r="D1" s="180"/>
      <c r="E1" s="180"/>
      <c r="F1" s="180"/>
      <c r="G1" s="180"/>
      <c r="H1" s="180"/>
    </row>
    <row r="2" spans="1:8" ht="12.75" customHeight="1">
      <c r="A2" s="159"/>
      <c r="B2" s="186" t="s">
        <v>2</v>
      </c>
      <c r="C2" s="118"/>
      <c r="D2" s="181" t="s">
        <v>3</v>
      </c>
      <c r="E2" s="182" t="s">
        <v>453</v>
      </c>
      <c r="F2" s="181" t="s">
        <v>4</v>
      </c>
      <c r="G2" s="182" t="s">
        <v>321</v>
      </c>
      <c r="H2" s="182" t="s">
        <v>454</v>
      </c>
    </row>
    <row r="3" spans="1:8" ht="28.5" customHeight="1">
      <c r="A3" s="159"/>
      <c r="B3" s="186"/>
      <c r="C3" s="118"/>
      <c r="D3" s="181"/>
      <c r="E3" s="183"/>
      <c r="F3" s="181"/>
      <c r="G3" s="183"/>
      <c r="H3" s="183"/>
    </row>
    <row r="4" spans="1:8" ht="31.5">
      <c r="A4" s="159"/>
      <c r="B4" s="160" t="s">
        <v>76</v>
      </c>
      <c r="C4" s="96"/>
      <c r="D4" s="45">
        <f>D5+D6+D7+D8+D9+D10+D11+D12+D13+D14+D15+D16+D17+D18+D19</f>
        <v>3801</v>
      </c>
      <c r="E4" s="45">
        <f>E5+E6+E7+E8+E9+E10+E11+E12+E13+E14+E15+E16+E17+E18+E19</f>
        <v>871</v>
      </c>
      <c r="F4" s="45">
        <f>F5+F6+F7+F8+F9+F10+F11+F12+F13+F14+F15+F16+F17+F18+F19+F21+F20</f>
        <v>1498.2</v>
      </c>
      <c r="G4" s="46">
        <f>F4/D4</f>
        <v>0.3941594317284925</v>
      </c>
      <c r="H4" s="46">
        <f>F4/E4</f>
        <v>1.7200918484500574</v>
      </c>
    </row>
    <row r="5" spans="1:8" ht="18.75">
      <c r="A5" s="159"/>
      <c r="B5" s="160" t="s">
        <v>5</v>
      </c>
      <c r="C5" s="97"/>
      <c r="D5" s="47">
        <v>88</v>
      </c>
      <c r="E5" s="47">
        <v>40</v>
      </c>
      <c r="F5" s="47">
        <v>29.4</v>
      </c>
      <c r="G5" s="46">
        <f aca="true" t="shared" si="0" ref="G5:G28">F5/D5</f>
        <v>0.33409090909090905</v>
      </c>
      <c r="H5" s="46">
        <f aca="true" t="shared" si="1" ref="H5:H28">F5/E5</f>
        <v>0.735</v>
      </c>
    </row>
    <row r="6" spans="1:8" ht="18.75" hidden="1">
      <c r="A6" s="159"/>
      <c r="B6" s="160" t="s">
        <v>204</v>
      </c>
      <c r="C6" s="97"/>
      <c r="D6" s="47">
        <v>0</v>
      </c>
      <c r="E6" s="47">
        <v>0</v>
      </c>
      <c r="F6" s="47">
        <v>0</v>
      </c>
      <c r="G6" s="46" t="e">
        <f t="shared" si="0"/>
        <v>#DIV/0!</v>
      </c>
      <c r="H6" s="46" t="e">
        <f t="shared" si="1"/>
        <v>#DIV/0!</v>
      </c>
    </row>
    <row r="7" spans="1:8" ht="18.75">
      <c r="A7" s="159"/>
      <c r="B7" s="160" t="s">
        <v>7</v>
      </c>
      <c r="C7" s="97"/>
      <c r="D7" s="47">
        <v>834</v>
      </c>
      <c r="E7" s="47">
        <v>660</v>
      </c>
      <c r="F7" s="47">
        <v>918.8</v>
      </c>
      <c r="G7" s="46">
        <f t="shared" si="0"/>
        <v>1.1016786570743404</v>
      </c>
      <c r="H7" s="46">
        <f t="shared" si="1"/>
        <v>1.392121212121212</v>
      </c>
    </row>
    <row r="8" spans="1:8" ht="18.75">
      <c r="A8" s="159"/>
      <c r="B8" s="160" t="s">
        <v>8</v>
      </c>
      <c r="C8" s="97"/>
      <c r="D8" s="47">
        <v>317</v>
      </c>
      <c r="E8" s="47">
        <v>70</v>
      </c>
      <c r="F8" s="47">
        <v>48.7</v>
      </c>
      <c r="G8" s="46">
        <f t="shared" si="0"/>
        <v>0.15362776025236594</v>
      </c>
      <c r="H8" s="46">
        <f t="shared" si="1"/>
        <v>0.6957142857142857</v>
      </c>
    </row>
    <row r="9" spans="1:8" ht="18.75">
      <c r="A9" s="159"/>
      <c r="B9" s="160" t="s">
        <v>9</v>
      </c>
      <c r="C9" s="97"/>
      <c r="D9" s="47">
        <v>2550</v>
      </c>
      <c r="E9" s="47">
        <v>95</v>
      </c>
      <c r="F9" s="47">
        <v>490.3</v>
      </c>
      <c r="G9" s="46">
        <f t="shared" si="0"/>
        <v>0.19227450980392158</v>
      </c>
      <c r="H9" s="46">
        <f t="shared" si="1"/>
        <v>5.161052631578947</v>
      </c>
    </row>
    <row r="10" spans="1:8" ht="18.75">
      <c r="A10" s="159"/>
      <c r="B10" s="160" t="s">
        <v>99</v>
      </c>
      <c r="C10" s="97"/>
      <c r="D10" s="47">
        <v>12</v>
      </c>
      <c r="E10" s="47">
        <v>6</v>
      </c>
      <c r="F10" s="47">
        <v>11</v>
      </c>
      <c r="G10" s="46">
        <f t="shared" si="0"/>
        <v>0.9166666666666666</v>
      </c>
      <c r="H10" s="46">
        <f t="shared" si="1"/>
        <v>1.8333333333333333</v>
      </c>
    </row>
    <row r="11" spans="1:8" ht="31.5" hidden="1">
      <c r="A11" s="159"/>
      <c r="B11" s="160" t="s">
        <v>10</v>
      </c>
      <c r="C11" s="97"/>
      <c r="D11" s="47">
        <v>0</v>
      </c>
      <c r="E11" s="47">
        <v>0</v>
      </c>
      <c r="F11" s="47">
        <v>0</v>
      </c>
      <c r="G11" s="46" t="e">
        <f t="shared" si="0"/>
        <v>#DIV/0!</v>
      </c>
      <c r="H11" s="46" t="e">
        <f t="shared" si="1"/>
        <v>#DIV/0!</v>
      </c>
    </row>
    <row r="12" spans="1:8" ht="18.75" hidden="1">
      <c r="A12" s="159"/>
      <c r="B12" s="160" t="s">
        <v>11</v>
      </c>
      <c r="C12" s="97"/>
      <c r="D12" s="47">
        <v>0</v>
      </c>
      <c r="E12" s="47">
        <v>0</v>
      </c>
      <c r="F12" s="47">
        <v>0</v>
      </c>
      <c r="G12" s="46" t="e">
        <f t="shared" si="0"/>
        <v>#DIV/0!</v>
      </c>
      <c r="H12" s="46" t="e">
        <f t="shared" si="1"/>
        <v>#DIV/0!</v>
      </c>
    </row>
    <row r="13" spans="1:8" ht="18.75" hidden="1">
      <c r="A13" s="159"/>
      <c r="B13" s="160" t="s">
        <v>12</v>
      </c>
      <c r="C13" s="97"/>
      <c r="D13" s="47">
        <v>0</v>
      </c>
      <c r="E13" s="47">
        <v>0</v>
      </c>
      <c r="F13" s="47">
        <v>0</v>
      </c>
      <c r="G13" s="46" t="e">
        <f t="shared" si="0"/>
        <v>#DIV/0!</v>
      </c>
      <c r="H13" s="46" t="e">
        <f t="shared" si="1"/>
        <v>#DIV/0!</v>
      </c>
    </row>
    <row r="14" spans="1:8" ht="18.75" hidden="1">
      <c r="A14" s="159"/>
      <c r="B14" s="160" t="s">
        <v>14</v>
      </c>
      <c r="C14" s="97"/>
      <c r="D14" s="47">
        <v>0</v>
      </c>
      <c r="E14" s="47">
        <v>0</v>
      </c>
      <c r="F14" s="47">
        <v>0</v>
      </c>
      <c r="G14" s="46" t="e">
        <f t="shared" si="0"/>
        <v>#DIV/0!</v>
      </c>
      <c r="H14" s="46" t="e">
        <f t="shared" si="1"/>
        <v>#DIV/0!</v>
      </c>
    </row>
    <row r="15" spans="1:8" ht="18.75" hidden="1">
      <c r="A15" s="159"/>
      <c r="B15" s="160" t="s">
        <v>15</v>
      </c>
      <c r="C15" s="97"/>
      <c r="D15" s="47">
        <v>0</v>
      </c>
      <c r="E15" s="47">
        <v>0</v>
      </c>
      <c r="F15" s="47">
        <v>0</v>
      </c>
      <c r="G15" s="46" t="e">
        <f t="shared" si="0"/>
        <v>#DIV/0!</v>
      </c>
      <c r="H15" s="46" t="e">
        <f t="shared" si="1"/>
        <v>#DIV/0!</v>
      </c>
    </row>
    <row r="16" spans="1:8" ht="31.5" hidden="1">
      <c r="A16" s="159"/>
      <c r="B16" s="160" t="s">
        <v>16</v>
      </c>
      <c r="C16" s="97"/>
      <c r="D16" s="47">
        <v>0</v>
      </c>
      <c r="E16" s="47">
        <v>0</v>
      </c>
      <c r="F16" s="47">
        <v>0</v>
      </c>
      <c r="G16" s="46" t="e">
        <f t="shared" si="0"/>
        <v>#DIV/0!</v>
      </c>
      <c r="H16" s="46" t="e">
        <f t="shared" si="1"/>
        <v>#DIV/0!</v>
      </c>
    </row>
    <row r="17" spans="1:8" ht="31.5" hidden="1">
      <c r="A17" s="159"/>
      <c r="B17" s="160" t="s">
        <v>220</v>
      </c>
      <c r="C17" s="97"/>
      <c r="D17" s="47">
        <v>0</v>
      </c>
      <c r="E17" s="47">
        <v>0</v>
      </c>
      <c r="F17" s="47">
        <v>0</v>
      </c>
      <c r="G17" s="46" t="e">
        <f t="shared" si="0"/>
        <v>#DIV/0!</v>
      </c>
      <c r="H17" s="46" t="e">
        <f t="shared" si="1"/>
        <v>#DIV/0!</v>
      </c>
    </row>
    <row r="18" spans="1:8" ht="18.75" hidden="1">
      <c r="A18" s="159"/>
      <c r="B18" s="160" t="s">
        <v>108</v>
      </c>
      <c r="C18" s="97"/>
      <c r="D18" s="47">
        <v>0</v>
      </c>
      <c r="E18" s="47">
        <v>0</v>
      </c>
      <c r="F18" s="47">
        <v>0</v>
      </c>
      <c r="G18" s="46" t="e">
        <f t="shared" si="0"/>
        <v>#DIV/0!</v>
      </c>
      <c r="H18" s="46" t="e">
        <f t="shared" si="1"/>
        <v>#DIV/0!</v>
      </c>
    </row>
    <row r="19" spans="1:8" ht="18.75" hidden="1">
      <c r="A19" s="159"/>
      <c r="B19" s="160" t="s">
        <v>21</v>
      </c>
      <c r="C19" s="97"/>
      <c r="D19" s="47">
        <v>0</v>
      </c>
      <c r="E19" s="47">
        <v>0</v>
      </c>
      <c r="F19" s="47">
        <v>0</v>
      </c>
      <c r="G19" s="46" t="e">
        <f t="shared" si="0"/>
        <v>#DIV/0!</v>
      </c>
      <c r="H19" s="46" t="e">
        <f t="shared" si="1"/>
        <v>#DIV/0!</v>
      </c>
    </row>
    <row r="20" spans="1:8" ht="18.75">
      <c r="A20" s="159"/>
      <c r="B20" s="160" t="s">
        <v>426</v>
      </c>
      <c r="C20" s="97"/>
      <c r="D20" s="47">
        <v>0</v>
      </c>
      <c r="E20" s="47">
        <v>0</v>
      </c>
      <c r="F20" s="47">
        <v>789.4</v>
      </c>
      <c r="G20" s="46">
        <v>0</v>
      </c>
      <c r="H20" s="46">
        <v>0</v>
      </c>
    </row>
    <row r="21" spans="1:8" ht="18.75">
      <c r="A21" s="159"/>
      <c r="B21" s="160" t="s">
        <v>358</v>
      </c>
      <c r="C21" s="97"/>
      <c r="D21" s="47">
        <v>0</v>
      </c>
      <c r="E21" s="47">
        <v>0</v>
      </c>
      <c r="F21" s="47">
        <v>-789.4</v>
      </c>
      <c r="G21" s="46">
        <v>0</v>
      </c>
      <c r="H21" s="46">
        <v>0</v>
      </c>
    </row>
    <row r="22" spans="1:8" ht="47.25">
      <c r="A22" s="159"/>
      <c r="B22" s="161" t="s">
        <v>75</v>
      </c>
      <c r="C22" s="98"/>
      <c r="D22" s="47">
        <f>D23+D24+D25+D27+D26</f>
        <v>303.5</v>
      </c>
      <c r="E22" s="47">
        <f>E23+E24+E25+E27+E26</f>
        <v>161.9</v>
      </c>
      <c r="F22" s="47">
        <f>F23+F24+F25+F27+F26</f>
        <v>100.2</v>
      </c>
      <c r="G22" s="46">
        <f t="shared" si="0"/>
        <v>0.3301482701812191</v>
      </c>
      <c r="H22" s="46">
        <f t="shared" si="1"/>
        <v>0.6189005558987029</v>
      </c>
    </row>
    <row r="23" spans="1:8" ht="18.75">
      <c r="A23" s="159"/>
      <c r="B23" s="160" t="s">
        <v>23</v>
      </c>
      <c r="C23" s="97"/>
      <c r="D23" s="167">
        <v>116.4</v>
      </c>
      <c r="E23" s="167">
        <v>58.2</v>
      </c>
      <c r="F23" s="167">
        <v>48.5</v>
      </c>
      <c r="G23" s="46">
        <f t="shared" si="0"/>
        <v>0.41666666666666663</v>
      </c>
      <c r="H23" s="46">
        <f t="shared" si="1"/>
        <v>0.8333333333333333</v>
      </c>
    </row>
    <row r="24" spans="1:8" ht="18.75">
      <c r="A24" s="159"/>
      <c r="B24" s="160" t="s">
        <v>94</v>
      </c>
      <c r="C24" s="97"/>
      <c r="D24" s="167">
        <v>166.7</v>
      </c>
      <c r="E24" s="167">
        <v>83.3</v>
      </c>
      <c r="F24" s="167">
        <v>51.7</v>
      </c>
      <c r="G24" s="46">
        <f t="shared" si="0"/>
        <v>0.31013797240551894</v>
      </c>
      <c r="H24" s="46">
        <f t="shared" si="1"/>
        <v>0.6206482593037216</v>
      </c>
    </row>
    <row r="25" spans="1:8" ht="31.5" hidden="1">
      <c r="A25" s="159"/>
      <c r="B25" s="160" t="s">
        <v>61</v>
      </c>
      <c r="C25" s="97"/>
      <c r="D25" s="47">
        <v>0</v>
      </c>
      <c r="E25" s="47">
        <v>0</v>
      </c>
      <c r="F25" s="47">
        <v>0</v>
      </c>
      <c r="G25" s="46" t="e">
        <f t="shared" si="0"/>
        <v>#DIV/0!</v>
      </c>
      <c r="H25" s="46" t="e">
        <f t="shared" si="1"/>
        <v>#DIV/0!</v>
      </c>
    </row>
    <row r="26" spans="1:8" ht="32.25" customHeight="1" hidden="1" thickBot="1">
      <c r="A26" s="159"/>
      <c r="B26" s="99" t="s">
        <v>139</v>
      </c>
      <c r="C26" s="100"/>
      <c r="D26" s="47">
        <v>0</v>
      </c>
      <c r="E26" s="47">
        <v>0</v>
      </c>
      <c r="F26" s="47">
        <v>0</v>
      </c>
      <c r="G26" s="46" t="e">
        <f t="shared" si="0"/>
        <v>#DIV/0!</v>
      </c>
      <c r="H26" s="46" t="e">
        <f t="shared" si="1"/>
        <v>#DIV/0!</v>
      </c>
    </row>
    <row r="27" spans="1:8" ht="47.25">
      <c r="A27" s="159"/>
      <c r="B27" s="160" t="s">
        <v>26</v>
      </c>
      <c r="C27" s="97"/>
      <c r="D27" s="47">
        <v>20.4</v>
      </c>
      <c r="E27" s="47">
        <v>20.4</v>
      </c>
      <c r="F27" s="47">
        <v>0</v>
      </c>
      <c r="G27" s="46">
        <f t="shared" si="0"/>
        <v>0</v>
      </c>
      <c r="H27" s="46">
        <f t="shared" si="1"/>
        <v>0</v>
      </c>
    </row>
    <row r="28" spans="1:8" ht="18.75">
      <c r="A28" s="159"/>
      <c r="B28" s="160" t="s">
        <v>27</v>
      </c>
      <c r="C28" s="124"/>
      <c r="D28" s="47">
        <f>D4+D22</f>
        <v>4104.5</v>
      </c>
      <c r="E28" s="47">
        <f>E4+E22</f>
        <v>1032.9</v>
      </c>
      <c r="F28" s="47">
        <f>F4+F22</f>
        <v>1598.4</v>
      </c>
      <c r="G28" s="46">
        <f t="shared" si="0"/>
        <v>0.3894262394932391</v>
      </c>
      <c r="H28" s="46">
        <f t="shared" si="1"/>
        <v>1.5474876561138542</v>
      </c>
    </row>
    <row r="29" spans="1:8" ht="18.75" hidden="1">
      <c r="A29" s="159"/>
      <c r="B29" s="160" t="s">
        <v>100</v>
      </c>
      <c r="C29" s="97"/>
      <c r="D29" s="103">
        <f>D4</f>
        <v>3801</v>
      </c>
      <c r="E29" s="103">
        <f>E4</f>
        <v>871</v>
      </c>
      <c r="F29" s="103">
        <f>F4</f>
        <v>1498.2</v>
      </c>
      <c r="G29" s="46">
        <f>F29/D29</f>
        <v>0.3941594317284925</v>
      </c>
      <c r="H29" s="121">
        <f>F29/E29</f>
        <v>1.7200918484500574</v>
      </c>
    </row>
    <row r="30" spans="1:8" ht="12.75">
      <c r="A30" s="191"/>
      <c r="B30" s="194"/>
      <c r="C30" s="194"/>
      <c r="D30" s="194"/>
      <c r="E30" s="194"/>
      <c r="F30" s="194"/>
      <c r="G30" s="194"/>
      <c r="H30" s="195"/>
    </row>
    <row r="31" spans="1:8" ht="17.25" customHeight="1">
      <c r="A31" s="179" t="s">
        <v>143</v>
      </c>
      <c r="B31" s="186" t="s">
        <v>28</v>
      </c>
      <c r="C31" s="207" t="s">
        <v>168</v>
      </c>
      <c r="D31" s="181" t="s">
        <v>3</v>
      </c>
      <c r="E31" s="182" t="s">
        <v>453</v>
      </c>
      <c r="F31" s="181" t="s">
        <v>4</v>
      </c>
      <c r="G31" s="182" t="s">
        <v>321</v>
      </c>
      <c r="H31" s="182" t="s">
        <v>454</v>
      </c>
    </row>
    <row r="32" spans="1:8" ht="44.25" customHeight="1">
      <c r="A32" s="179"/>
      <c r="B32" s="186"/>
      <c r="C32" s="208"/>
      <c r="D32" s="181"/>
      <c r="E32" s="183"/>
      <c r="F32" s="181"/>
      <c r="G32" s="183"/>
      <c r="H32" s="183"/>
    </row>
    <row r="33" spans="1:8" ht="30.75" customHeight="1">
      <c r="A33" s="48" t="s">
        <v>63</v>
      </c>
      <c r="B33" s="161" t="s">
        <v>29</v>
      </c>
      <c r="C33" s="98"/>
      <c r="D33" s="105">
        <f>D34+D37+D38+D35</f>
        <v>2139.1000000000004</v>
      </c>
      <c r="E33" s="105">
        <f>E34+E37+E38+E35</f>
        <v>1102.4999999999998</v>
      </c>
      <c r="F33" s="105">
        <f>F34+F37+F38+F35</f>
        <v>783.6</v>
      </c>
      <c r="G33" s="121">
        <f>F33/D33</f>
        <v>0.36632228507316156</v>
      </c>
      <c r="H33" s="121">
        <f>F33/E33</f>
        <v>0.710748299319728</v>
      </c>
    </row>
    <row r="34" spans="1:8" ht="111.75" customHeight="1">
      <c r="A34" s="164" t="s">
        <v>66</v>
      </c>
      <c r="B34" s="160" t="s">
        <v>146</v>
      </c>
      <c r="C34" s="97" t="s">
        <v>66</v>
      </c>
      <c r="D34" s="216">
        <v>1998.4</v>
      </c>
      <c r="E34" s="216">
        <v>1064.1</v>
      </c>
      <c r="F34" s="216">
        <v>782</v>
      </c>
      <c r="G34" s="121">
        <f aca="true" t="shared" si="2" ref="G34:G76">F34/D34</f>
        <v>0.39131305044035225</v>
      </c>
      <c r="H34" s="121">
        <f aca="true" t="shared" si="3" ref="H34:H76">F34/E34</f>
        <v>0.7348933370923786</v>
      </c>
    </row>
    <row r="35" spans="1:8" ht="36.75" customHeight="1">
      <c r="A35" s="164" t="s">
        <v>173</v>
      </c>
      <c r="B35" s="160" t="s">
        <v>320</v>
      </c>
      <c r="C35" s="97" t="s">
        <v>173</v>
      </c>
      <c r="D35" s="216">
        <f>D36</f>
        <v>107</v>
      </c>
      <c r="E35" s="216">
        <f>E36</f>
        <v>32.1</v>
      </c>
      <c r="F35" s="216">
        <f>F36</f>
        <v>0</v>
      </c>
      <c r="G35" s="121">
        <f t="shared" si="2"/>
        <v>0</v>
      </c>
      <c r="H35" s="121">
        <f t="shared" si="3"/>
        <v>0</v>
      </c>
    </row>
    <row r="36" spans="1:8" ht="50.25" customHeight="1">
      <c r="A36" s="164"/>
      <c r="B36" s="160" t="s">
        <v>382</v>
      </c>
      <c r="C36" s="97" t="s">
        <v>381</v>
      </c>
      <c r="D36" s="216">
        <v>107</v>
      </c>
      <c r="E36" s="216">
        <v>32.1</v>
      </c>
      <c r="F36" s="216">
        <v>0</v>
      </c>
      <c r="G36" s="121">
        <f t="shared" si="2"/>
        <v>0</v>
      </c>
      <c r="H36" s="121">
        <f t="shared" si="3"/>
        <v>0</v>
      </c>
    </row>
    <row r="37" spans="1:8" ht="24.75" customHeight="1">
      <c r="A37" s="164" t="s">
        <v>68</v>
      </c>
      <c r="B37" s="160" t="s">
        <v>32</v>
      </c>
      <c r="C37" s="97" t="s">
        <v>68</v>
      </c>
      <c r="D37" s="216">
        <v>20</v>
      </c>
      <c r="E37" s="216">
        <v>0</v>
      </c>
      <c r="F37" s="216">
        <v>0</v>
      </c>
      <c r="G37" s="121">
        <f t="shared" si="2"/>
        <v>0</v>
      </c>
      <c r="H37" s="121">
        <v>0</v>
      </c>
    </row>
    <row r="38" spans="1:8" ht="31.5">
      <c r="A38" s="164" t="s">
        <v>118</v>
      </c>
      <c r="B38" s="160" t="s">
        <v>115</v>
      </c>
      <c r="C38" s="97"/>
      <c r="D38" s="216">
        <f>D39+D40+D41</f>
        <v>13.7</v>
      </c>
      <c r="E38" s="216">
        <f>E39+E40+E41</f>
        <v>6.3</v>
      </c>
      <c r="F38" s="216">
        <f>F39+F40+F41</f>
        <v>1.6</v>
      </c>
      <c r="G38" s="121">
        <f t="shared" si="2"/>
        <v>0.11678832116788322</v>
      </c>
      <c r="H38" s="121">
        <f t="shared" si="3"/>
        <v>0.253968253968254</v>
      </c>
    </row>
    <row r="39" spans="1:8" s="16" customFormat="1" ht="31.5">
      <c r="A39" s="54"/>
      <c r="B39" s="55" t="s">
        <v>104</v>
      </c>
      <c r="C39" s="106" t="s">
        <v>179</v>
      </c>
      <c r="D39" s="217">
        <v>4.7</v>
      </c>
      <c r="E39" s="217">
        <v>3.3</v>
      </c>
      <c r="F39" s="217">
        <v>1.6</v>
      </c>
      <c r="G39" s="121">
        <f t="shared" si="2"/>
        <v>0.3404255319148936</v>
      </c>
      <c r="H39" s="121">
        <f t="shared" si="3"/>
        <v>0.4848484848484849</v>
      </c>
    </row>
    <row r="40" spans="1:8" s="16" customFormat="1" ht="66.75" customHeight="1" hidden="1">
      <c r="A40" s="54"/>
      <c r="B40" s="55" t="s">
        <v>177</v>
      </c>
      <c r="C40" s="106" t="s">
        <v>242</v>
      </c>
      <c r="D40" s="107">
        <v>0</v>
      </c>
      <c r="E40" s="107">
        <v>0</v>
      </c>
      <c r="F40" s="107">
        <v>0</v>
      </c>
      <c r="G40" s="121" t="e">
        <f t="shared" si="2"/>
        <v>#DIV/0!</v>
      </c>
      <c r="H40" s="121" t="e">
        <f t="shared" si="3"/>
        <v>#DIV/0!</v>
      </c>
    </row>
    <row r="41" spans="1:8" s="16" customFormat="1" ht="51" customHeight="1">
      <c r="A41" s="54"/>
      <c r="B41" s="55" t="s">
        <v>307</v>
      </c>
      <c r="C41" s="106" t="s">
        <v>306</v>
      </c>
      <c r="D41" s="217">
        <v>9</v>
      </c>
      <c r="E41" s="217">
        <v>3</v>
      </c>
      <c r="F41" s="217">
        <v>0</v>
      </c>
      <c r="G41" s="121">
        <f t="shared" si="2"/>
        <v>0</v>
      </c>
      <c r="H41" s="121">
        <f t="shared" si="3"/>
        <v>0</v>
      </c>
    </row>
    <row r="42" spans="1:8" ht="25.5" customHeight="1">
      <c r="A42" s="48" t="s">
        <v>101</v>
      </c>
      <c r="B42" s="161" t="s">
        <v>96</v>
      </c>
      <c r="C42" s="98"/>
      <c r="D42" s="218">
        <f>D43</f>
        <v>166.7</v>
      </c>
      <c r="E42" s="218">
        <f>E43</f>
        <v>84.4</v>
      </c>
      <c r="F42" s="218">
        <f>F43</f>
        <v>51.7</v>
      </c>
      <c r="G42" s="121">
        <f t="shared" si="2"/>
        <v>0.31013797240551894</v>
      </c>
      <c r="H42" s="121">
        <f t="shared" si="3"/>
        <v>0.6125592417061612</v>
      </c>
    </row>
    <row r="43" spans="1:8" ht="63">
      <c r="A43" s="164" t="s">
        <v>102</v>
      </c>
      <c r="B43" s="160" t="s">
        <v>150</v>
      </c>
      <c r="C43" s="97" t="s">
        <v>191</v>
      </c>
      <c r="D43" s="216">
        <v>166.7</v>
      </c>
      <c r="E43" s="216">
        <v>84.4</v>
      </c>
      <c r="F43" s="216">
        <v>51.7</v>
      </c>
      <c r="G43" s="121">
        <f t="shared" si="2"/>
        <v>0.31013797240551894</v>
      </c>
      <c r="H43" s="121">
        <f t="shared" si="3"/>
        <v>0.6125592417061612</v>
      </c>
    </row>
    <row r="44" spans="1:8" ht="31.5" hidden="1">
      <c r="A44" s="48" t="s">
        <v>69</v>
      </c>
      <c r="B44" s="161" t="s">
        <v>35</v>
      </c>
      <c r="C44" s="98"/>
      <c r="D44" s="105">
        <f aca="true" t="shared" si="4" ref="D44:F45">D45</f>
        <v>0</v>
      </c>
      <c r="E44" s="105">
        <f t="shared" si="4"/>
        <v>0</v>
      </c>
      <c r="F44" s="105">
        <f t="shared" si="4"/>
        <v>0</v>
      </c>
      <c r="G44" s="121" t="e">
        <f t="shared" si="2"/>
        <v>#DIV/0!</v>
      </c>
      <c r="H44" s="121" t="e">
        <f t="shared" si="3"/>
        <v>#DIV/0!</v>
      </c>
    </row>
    <row r="45" spans="1:8" ht="31.5" hidden="1">
      <c r="A45" s="164" t="s">
        <v>103</v>
      </c>
      <c r="B45" s="160" t="s">
        <v>98</v>
      </c>
      <c r="C45" s="97"/>
      <c r="D45" s="103">
        <f t="shared" si="4"/>
        <v>0</v>
      </c>
      <c r="E45" s="103">
        <f t="shared" si="4"/>
        <v>0</v>
      </c>
      <c r="F45" s="103">
        <f t="shared" si="4"/>
        <v>0</v>
      </c>
      <c r="G45" s="121" t="e">
        <f t="shared" si="2"/>
        <v>#DIV/0!</v>
      </c>
      <c r="H45" s="121" t="e">
        <f t="shared" si="3"/>
        <v>#DIV/0!</v>
      </c>
    </row>
    <row r="46" spans="1:8" s="16" customFormat="1" ht="63" hidden="1">
      <c r="A46" s="54"/>
      <c r="B46" s="55" t="s">
        <v>351</v>
      </c>
      <c r="C46" s="106" t="s">
        <v>350</v>
      </c>
      <c r="D46" s="107">
        <v>0</v>
      </c>
      <c r="E46" s="107">
        <v>0</v>
      </c>
      <c r="F46" s="107">
        <v>0</v>
      </c>
      <c r="G46" s="121" t="e">
        <f t="shared" si="2"/>
        <v>#DIV/0!</v>
      </c>
      <c r="H46" s="121" t="e">
        <f t="shared" si="3"/>
        <v>#DIV/0!</v>
      </c>
    </row>
    <row r="47" spans="1:8" s="16" customFormat="1" ht="31.5">
      <c r="A47" s="48" t="s">
        <v>70</v>
      </c>
      <c r="B47" s="161" t="s">
        <v>37</v>
      </c>
      <c r="C47" s="223"/>
      <c r="D47" s="218">
        <f aca="true" t="shared" si="5" ref="D47:F48">D48</f>
        <v>100</v>
      </c>
      <c r="E47" s="218">
        <f t="shared" si="5"/>
        <v>37.5</v>
      </c>
      <c r="F47" s="218">
        <f t="shared" si="5"/>
        <v>0</v>
      </c>
      <c r="G47" s="121">
        <f t="shared" si="2"/>
        <v>0</v>
      </c>
      <c r="H47" s="121">
        <f t="shared" si="3"/>
        <v>0</v>
      </c>
    </row>
    <row r="48" spans="1:8" s="16" customFormat="1" ht="31.5" customHeight="1">
      <c r="A48" s="162" t="s">
        <v>71</v>
      </c>
      <c r="B48" s="72" t="s">
        <v>113</v>
      </c>
      <c r="C48" s="224"/>
      <c r="D48" s="216">
        <f t="shared" si="5"/>
        <v>100</v>
      </c>
      <c r="E48" s="216">
        <f t="shared" si="5"/>
        <v>37.5</v>
      </c>
      <c r="F48" s="216">
        <f t="shared" si="5"/>
        <v>0</v>
      </c>
      <c r="G48" s="121">
        <f t="shared" si="2"/>
        <v>0</v>
      </c>
      <c r="H48" s="121">
        <f t="shared" si="3"/>
        <v>0</v>
      </c>
    </row>
    <row r="49" spans="1:8" s="16" customFormat="1" ht="55.5" customHeight="1">
      <c r="A49" s="54"/>
      <c r="B49" s="68" t="s">
        <v>113</v>
      </c>
      <c r="C49" s="219" t="s">
        <v>200</v>
      </c>
      <c r="D49" s="217">
        <v>100</v>
      </c>
      <c r="E49" s="217">
        <v>37.5</v>
      </c>
      <c r="F49" s="217">
        <v>0</v>
      </c>
      <c r="G49" s="121">
        <f t="shared" si="2"/>
        <v>0</v>
      </c>
      <c r="H49" s="121">
        <f t="shared" si="3"/>
        <v>0</v>
      </c>
    </row>
    <row r="50" spans="1:8" ht="47.25">
      <c r="A50" s="48" t="s">
        <v>72</v>
      </c>
      <c r="B50" s="161" t="s">
        <v>38</v>
      </c>
      <c r="C50" s="98"/>
      <c r="D50" s="105">
        <f>D51</f>
        <v>947.9</v>
      </c>
      <c r="E50" s="105">
        <f>E51</f>
        <v>470.09999999999997</v>
      </c>
      <c r="F50" s="105">
        <f>F51</f>
        <v>234.6</v>
      </c>
      <c r="G50" s="121">
        <f t="shared" si="2"/>
        <v>0.24749446144108028</v>
      </c>
      <c r="H50" s="121">
        <f t="shared" si="3"/>
        <v>0.4990427568602425</v>
      </c>
    </row>
    <row r="51" spans="1:8" ht="18.75">
      <c r="A51" s="164" t="s">
        <v>41</v>
      </c>
      <c r="B51" s="160" t="s">
        <v>42</v>
      </c>
      <c r="C51" s="97"/>
      <c r="D51" s="103">
        <f>D52+D53+D54+D55+D56+D57+D58+D59+D60+D61+D62+D63+D64</f>
        <v>947.9</v>
      </c>
      <c r="E51" s="103">
        <f>E52+E53+E54+E55+E56+E57+E58+E59+E60+E61+E62+E63+E64</f>
        <v>470.09999999999997</v>
      </c>
      <c r="F51" s="103">
        <f>F52+F53+F54+F55+F56+F57+F58+F59+F60+F61+F62+F63+F64</f>
        <v>234.6</v>
      </c>
      <c r="G51" s="121">
        <f t="shared" si="2"/>
        <v>0.24749446144108028</v>
      </c>
      <c r="H51" s="121">
        <f t="shared" si="3"/>
        <v>0.4990427568602425</v>
      </c>
    </row>
    <row r="52" spans="1:8" ht="47.25" hidden="1">
      <c r="A52" s="164"/>
      <c r="B52" s="55" t="s">
        <v>392</v>
      </c>
      <c r="C52" s="106" t="s">
        <v>391</v>
      </c>
      <c r="D52" s="103"/>
      <c r="E52" s="103"/>
      <c r="F52" s="103"/>
      <c r="G52" s="121" t="e">
        <f t="shared" si="2"/>
        <v>#DIV/0!</v>
      </c>
      <c r="H52" s="121" t="e">
        <f t="shared" si="3"/>
        <v>#DIV/0!</v>
      </c>
    </row>
    <row r="53" spans="1:8" ht="47.25" hidden="1">
      <c r="A53" s="164"/>
      <c r="B53" s="55" t="s">
        <v>394</v>
      </c>
      <c r="C53" s="106" t="s">
        <v>393</v>
      </c>
      <c r="D53" s="103"/>
      <c r="E53" s="103"/>
      <c r="F53" s="103"/>
      <c r="G53" s="121" t="e">
        <f t="shared" si="2"/>
        <v>#DIV/0!</v>
      </c>
      <c r="H53" s="121" t="e">
        <f t="shared" si="3"/>
        <v>#DIV/0!</v>
      </c>
    </row>
    <row r="54" spans="1:8" ht="47.25">
      <c r="A54" s="164"/>
      <c r="B54" s="55" t="s">
        <v>396</v>
      </c>
      <c r="C54" s="106" t="s">
        <v>395</v>
      </c>
      <c r="D54" s="216">
        <v>10</v>
      </c>
      <c r="E54" s="216">
        <v>7</v>
      </c>
      <c r="F54" s="216">
        <v>0</v>
      </c>
      <c r="G54" s="121">
        <f t="shared" si="2"/>
        <v>0</v>
      </c>
      <c r="H54" s="121">
        <f t="shared" si="3"/>
        <v>0</v>
      </c>
    </row>
    <row r="55" spans="1:8" ht="47.25">
      <c r="A55" s="164"/>
      <c r="B55" s="55" t="s">
        <v>398</v>
      </c>
      <c r="C55" s="106" t="s">
        <v>397</v>
      </c>
      <c r="D55" s="216">
        <v>115</v>
      </c>
      <c r="E55" s="216">
        <v>53.8</v>
      </c>
      <c r="F55" s="216">
        <v>0</v>
      </c>
      <c r="G55" s="121">
        <f t="shared" si="2"/>
        <v>0</v>
      </c>
      <c r="H55" s="121">
        <f t="shared" si="3"/>
        <v>0</v>
      </c>
    </row>
    <row r="56" spans="1:8" ht="63">
      <c r="A56" s="164"/>
      <c r="B56" s="55" t="s">
        <v>400</v>
      </c>
      <c r="C56" s="106" t="s">
        <v>399</v>
      </c>
      <c r="D56" s="216">
        <v>30</v>
      </c>
      <c r="E56" s="216">
        <v>10.5</v>
      </c>
      <c r="F56" s="216">
        <v>0</v>
      </c>
      <c r="G56" s="121">
        <f t="shared" si="2"/>
        <v>0</v>
      </c>
      <c r="H56" s="121">
        <f t="shared" si="3"/>
        <v>0</v>
      </c>
    </row>
    <row r="57" spans="1:8" ht="63">
      <c r="A57" s="164"/>
      <c r="B57" s="55" t="s">
        <v>402</v>
      </c>
      <c r="C57" s="106" t="s">
        <v>401</v>
      </c>
      <c r="D57" s="216">
        <v>206.6</v>
      </c>
      <c r="E57" s="216">
        <v>111.6</v>
      </c>
      <c r="F57" s="216">
        <v>41.1</v>
      </c>
      <c r="G57" s="121">
        <f t="shared" si="2"/>
        <v>0.1989351403678606</v>
      </c>
      <c r="H57" s="121">
        <f t="shared" si="3"/>
        <v>0.3682795698924731</v>
      </c>
    </row>
    <row r="58" spans="1:8" ht="47.25">
      <c r="A58" s="164"/>
      <c r="B58" s="55" t="s">
        <v>418</v>
      </c>
      <c r="C58" s="106" t="s">
        <v>407</v>
      </c>
      <c r="D58" s="216">
        <v>410</v>
      </c>
      <c r="E58" s="216">
        <v>210.5</v>
      </c>
      <c r="F58" s="216">
        <v>190.1</v>
      </c>
      <c r="G58" s="121">
        <f t="shared" si="2"/>
        <v>0.4636585365853658</v>
      </c>
      <c r="H58" s="121">
        <f t="shared" si="3"/>
        <v>0.9030878859857482</v>
      </c>
    </row>
    <row r="59" spans="1:8" ht="31.5" hidden="1">
      <c r="A59" s="164"/>
      <c r="B59" s="55" t="s">
        <v>416</v>
      </c>
      <c r="C59" s="106" t="s">
        <v>415</v>
      </c>
      <c r="D59" s="103">
        <v>0</v>
      </c>
      <c r="E59" s="103">
        <v>0</v>
      </c>
      <c r="F59" s="103">
        <v>0</v>
      </c>
      <c r="G59" s="121" t="e">
        <f t="shared" si="2"/>
        <v>#DIV/0!</v>
      </c>
      <c r="H59" s="121" t="e">
        <f t="shared" si="3"/>
        <v>#DIV/0!</v>
      </c>
    </row>
    <row r="60" spans="1:8" s="16" customFormat="1" ht="63">
      <c r="A60" s="54"/>
      <c r="B60" s="55" t="s">
        <v>420</v>
      </c>
      <c r="C60" s="106" t="s">
        <v>419</v>
      </c>
      <c r="D60" s="217">
        <v>15</v>
      </c>
      <c r="E60" s="217">
        <v>7</v>
      </c>
      <c r="F60" s="217">
        <v>0</v>
      </c>
      <c r="G60" s="121">
        <f t="shared" si="2"/>
        <v>0</v>
      </c>
      <c r="H60" s="121">
        <f t="shared" si="3"/>
        <v>0</v>
      </c>
    </row>
    <row r="61" spans="1:8" s="16" customFormat="1" ht="51.75" customHeight="1">
      <c r="A61" s="54"/>
      <c r="B61" s="55" t="s">
        <v>422</v>
      </c>
      <c r="C61" s="106" t="s">
        <v>421</v>
      </c>
      <c r="D61" s="217">
        <v>22.9</v>
      </c>
      <c r="E61" s="217">
        <v>19.7</v>
      </c>
      <c r="F61" s="217">
        <v>3.4</v>
      </c>
      <c r="G61" s="121">
        <f t="shared" si="2"/>
        <v>0.14847161572052403</v>
      </c>
      <c r="H61" s="121">
        <f t="shared" si="3"/>
        <v>0.17258883248730963</v>
      </c>
    </row>
    <row r="62" spans="1:8" s="16" customFormat="1" ht="149.25" customHeight="1">
      <c r="A62" s="54"/>
      <c r="B62" s="225" t="s">
        <v>465</v>
      </c>
      <c r="C62" s="226" t="s">
        <v>488</v>
      </c>
      <c r="D62" s="227">
        <v>68</v>
      </c>
      <c r="E62" s="217">
        <v>0</v>
      </c>
      <c r="F62" s="217">
        <v>0</v>
      </c>
      <c r="G62" s="121">
        <f t="shared" si="2"/>
        <v>0</v>
      </c>
      <c r="H62" s="121" t="e">
        <f t="shared" si="3"/>
        <v>#DIV/0!</v>
      </c>
    </row>
    <row r="63" spans="1:8" s="16" customFormat="1" ht="141" customHeight="1">
      <c r="A63" s="54"/>
      <c r="B63" s="225" t="s">
        <v>467</v>
      </c>
      <c r="C63" s="226" t="s">
        <v>489</v>
      </c>
      <c r="D63" s="227">
        <v>20.4</v>
      </c>
      <c r="E63" s="217">
        <v>0</v>
      </c>
      <c r="F63" s="217">
        <v>0</v>
      </c>
      <c r="G63" s="121">
        <f t="shared" si="2"/>
        <v>0</v>
      </c>
      <c r="H63" s="121" t="e">
        <f t="shared" si="3"/>
        <v>#DIV/0!</v>
      </c>
    </row>
    <row r="64" spans="1:8" s="16" customFormat="1" ht="51.75" customHeight="1">
      <c r="A64" s="54"/>
      <c r="B64" s="225" t="s">
        <v>158</v>
      </c>
      <c r="C64" s="226" t="s">
        <v>470</v>
      </c>
      <c r="D64" s="227">
        <v>50</v>
      </c>
      <c r="E64" s="217">
        <v>50</v>
      </c>
      <c r="F64" s="217">
        <v>0</v>
      </c>
      <c r="G64" s="121">
        <f t="shared" si="2"/>
        <v>0</v>
      </c>
      <c r="H64" s="121">
        <f t="shared" si="3"/>
        <v>0</v>
      </c>
    </row>
    <row r="65" spans="1:8" ht="37.5" customHeight="1">
      <c r="A65" s="71" t="s">
        <v>116</v>
      </c>
      <c r="B65" s="163" t="s">
        <v>114</v>
      </c>
      <c r="C65" s="110"/>
      <c r="D65" s="216">
        <f aca="true" t="shared" si="6" ref="D65:F66">D66</f>
        <v>3.2</v>
      </c>
      <c r="E65" s="216">
        <f t="shared" si="6"/>
        <v>1.7</v>
      </c>
      <c r="F65" s="216">
        <f t="shared" si="6"/>
        <v>0.9</v>
      </c>
      <c r="G65" s="121">
        <f t="shared" si="2"/>
        <v>0.28125</v>
      </c>
      <c r="H65" s="121">
        <f t="shared" si="3"/>
        <v>0.5294117647058824</v>
      </c>
    </row>
    <row r="66" spans="1:8" ht="33.75" customHeight="1">
      <c r="A66" s="162" t="s">
        <v>110</v>
      </c>
      <c r="B66" s="72" t="s">
        <v>117</v>
      </c>
      <c r="C66" s="108"/>
      <c r="D66" s="216">
        <f t="shared" si="6"/>
        <v>3.2</v>
      </c>
      <c r="E66" s="216">
        <f t="shared" si="6"/>
        <v>1.7</v>
      </c>
      <c r="F66" s="216">
        <f t="shared" si="6"/>
        <v>0.9</v>
      </c>
      <c r="G66" s="121">
        <f t="shared" si="2"/>
        <v>0.28125</v>
      </c>
      <c r="H66" s="121">
        <f t="shared" si="3"/>
        <v>0.5294117647058824</v>
      </c>
    </row>
    <row r="67" spans="1:8" s="16" customFormat="1" ht="30.75" customHeight="1">
      <c r="A67" s="54"/>
      <c r="B67" s="55" t="s">
        <v>194</v>
      </c>
      <c r="C67" s="106" t="s">
        <v>188</v>
      </c>
      <c r="D67" s="217">
        <v>3.2</v>
      </c>
      <c r="E67" s="217">
        <v>1.7</v>
      </c>
      <c r="F67" s="217">
        <v>0.9</v>
      </c>
      <c r="G67" s="121">
        <f t="shared" si="2"/>
        <v>0.28125</v>
      </c>
      <c r="H67" s="121">
        <f t="shared" si="3"/>
        <v>0.5294117647058824</v>
      </c>
    </row>
    <row r="68" spans="1:8" ht="17.25" customHeight="1" hidden="1">
      <c r="A68" s="48" t="s">
        <v>43</v>
      </c>
      <c r="B68" s="161" t="s">
        <v>44</v>
      </c>
      <c r="C68" s="98"/>
      <c r="D68" s="105">
        <f aca="true" t="shared" si="7" ref="D68:F69">D69</f>
        <v>0</v>
      </c>
      <c r="E68" s="105">
        <f t="shared" si="7"/>
        <v>0</v>
      </c>
      <c r="F68" s="105">
        <f t="shared" si="7"/>
        <v>0</v>
      </c>
      <c r="G68" s="121" t="e">
        <f t="shared" si="2"/>
        <v>#DIV/0!</v>
      </c>
      <c r="H68" s="121" t="e">
        <f t="shared" si="3"/>
        <v>#DIV/0!</v>
      </c>
    </row>
    <row r="69" spans="1:8" ht="18" customHeight="1" hidden="1">
      <c r="A69" s="164" t="s">
        <v>47</v>
      </c>
      <c r="B69" s="160" t="s">
        <v>48</v>
      </c>
      <c r="C69" s="97"/>
      <c r="D69" s="103">
        <f t="shared" si="7"/>
        <v>0</v>
      </c>
      <c r="E69" s="103">
        <f t="shared" si="7"/>
        <v>0</v>
      </c>
      <c r="F69" s="103">
        <f t="shared" si="7"/>
        <v>0</v>
      </c>
      <c r="G69" s="121" t="e">
        <f t="shared" si="2"/>
        <v>#DIV/0!</v>
      </c>
      <c r="H69" s="121" t="e">
        <f t="shared" si="3"/>
        <v>#DIV/0!</v>
      </c>
    </row>
    <row r="70" spans="1:8" s="16" customFormat="1" ht="30.75" customHeight="1" hidden="1">
      <c r="A70" s="54"/>
      <c r="B70" s="55" t="s">
        <v>189</v>
      </c>
      <c r="C70" s="106" t="s">
        <v>190</v>
      </c>
      <c r="D70" s="107">
        <v>0</v>
      </c>
      <c r="E70" s="107">
        <v>0</v>
      </c>
      <c r="F70" s="107">
        <v>0</v>
      </c>
      <c r="G70" s="121" t="e">
        <f t="shared" si="2"/>
        <v>#DIV/0!</v>
      </c>
      <c r="H70" s="121" t="e">
        <f t="shared" si="3"/>
        <v>#DIV/0!</v>
      </c>
    </row>
    <row r="71" spans="1:8" s="16" customFormat="1" ht="30.75" customHeight="1">
      <c r="A71" s="48" t="s">
        <v>54</v>
      </c>
      <c r="B71" s="161" t="s">
        <v>55</v>
      </c>
      <c r="C71" s="98"/>
      <c r="D71" s="218">
        <f>D72</f>
        <v>110.4</v>
      </c>
      <c r="E71" s="218">
        <f>E72</f>
        <v>55.2</v>
      </c>
      <c r="F71" s="218">
        <f>F72</f>
        <v>46</v>
      </c>
      <c r="G71" s="121">
        <f t="shared" si="2"/>
        <v>0.41666666666666663</v>
      </c>
      <c r="H71" s="121">
        <f t="shared" si="3"/>
        <v>0.8333333333333333</v>
      </c>
    </row>
    <row r="72" spans="1:8" s="16" customFormat="1" ht="24" customHeight="1">
      <c r="A72" s="164">
        <v>1001</v>
      </c>
      <c r="B72" s="160" t="s">
        <v>159</v>
      </c>
      <c r="C72" s="97" t="s">
        <v>223</v>
      </c>
      <c r="D72" s="216">
        <v>110.4</v>
      </c>
      <c r="E72" s="216">
        <v>55.2</v>
      </c>
      <c r="F72" s="216">
        <v>46</v>
      </c>
      <c r="G72" s="121">
        <f t="shared" si="2"/>
        <v>0.41666666666666663</v>
      </c>
      <c r="H72" s="121">
        <f t="shared" si="3"/>
        <v>0.8333333333333333</v>
      </c>
    </row>
    <row r="73" spans="1:8" ht="31.5">
      <c r="A73" s="48"/>
      <c r="B73" s="161" t="s">
        <v>92</v>
      </c>
      <c r="C73" s="98"/>
      <c r="D73" s="218">
        <f>D74</f>
        <v>1030</v>
      </c>
      <c r="E73" s="218">
        <f>E74</f>
        <v>515</v>
      </c>
      <c r="F73" s="218">
        <f>F74</f>
        <v>0</v>
      </c>
      <c r="G73" s="121">
        <f t="shared" si="2"/>
        <v>0</v>
      </c>
      <c r="H73" s="121">
        <f t="shared" si="3"/>
        <v>0</v>
      </c>
    </row>
    <row r="74" spans="1:8" s="16" customFormat="1" ht="47.25">
      <c r="A74" s="54"/>
      <c r="B74" s="55" t="s">
        <v>93</v>
      </c>
      <c r="C74" s="106" t="s">
        <v>170</v>
      </c>
      <c r="D74" s="217">
        <v>1030</v>
      </c>
      <c r="E74" s="217">
        <v>515</v>
      </c>
      <c r="F74" s="217">
        <v>0</v>
      </c>
      <c r="G74" s="121">
        <f t="shared" si="2"/>
        <v>0</v>
      </c>
      <c r="H74" s="121">
        <f t="shared" si="3"/>
        <v>0</v>
      </c>
    </row>
    <row r="75" spans="1:8" ht="22.5" customHeight="1">
      <c r="A75" s="164"/>
      <c r="B75" s="161" t="s">
        <v>62</v>
      </c>
      <c r="C75" s="48"/>
      <c r="D75" s="105">
        <f>D33+D42+D47+D50+D65+D71+D73</f>
        <v>4497.3</v>
      </c>
      <c r="E75" s="105">
        <f>E33+E42+E47+E50+E65+E71+E73</f>
        <v>2266.3999999999996</v>
      </c>
      <c r="F75" s="105">
        <f>F33+F42+F47+F50+F65+F71+F73</f>
        <v>1116.8000000000002</v>
      </c>
      <c r="G75" s="121">
        <f t="shared" si="2"/>
        <v>0.24832677384208307</v>
      </c>
      <c r="H75" s="121">
        <f t="shared" si="3"/>
        <v>0.49276385457112615</v>
      </c>
    </row>
    <row r="76" spans="1:8" ht="18.75">
      <c r="A76" s="120"/>
      <c r="B76" s="160" t="s">
        <v>77</v>
      </c>
      <c r="C76" s="97"/>
      <c r="D76" s="112">
        <f>D73</f>
        <v>1030</v>
      </c>
      <c r="E76" s="112">
        <f>E73</f>
        <v>515</v>
      </c>
      <c r="F76" s="112">
        <f>F73</f>
        <v>0</v>
      </c>
      <c r="G76" s="121">
        <f t="shared" si="2"/>
        <v>0</v>
      </c>
      <c r="H76" s="121">
        <f t="shared" si="3"/>
        <v>0</v>
      </c>
    </row>
    <row r="79" spans="2:6" ht="18">
      <c r="B79" s="78" t="s">
        <v>342</v>
      </c>
      <c r="C79" s="115"/>
      <c r="F79" s="135">
        <v>1223</v>
      </c>
    </row>
    <row r="80" spans="2:3" ht="18">
      <c r="B80" s="78"/>
      <c r="C80" s="115"/>
    </row>
    <row r="81" spans="2:3" ht="18" hidden="1">
      <c r="B81" s="78" t="s">
        <v>78</v>
      </c>
      <c r="C81" s="115"/>
    </row>
    <row r="82" spans="2:3" ht="18" hidden="1">
      <c r="B82" s="78" t="s">
        <v>79</v>
      </c>
      <c r="C82" s="115"/>
    </row>
    <row r="83" spans="2:3" ht="18" hidden="1">
      <c r="B83" s="78"/>
      <c r="C83" s="115"/>
    </row>
    <row r="84" spans="2:3" ht="18" hidden="1">
      <c r="B84" s="78" t="s">
        <v>80</v>
      </c>
      <c r="C84" s="115"/>
    </row>
    <row r="85" spans="2:3" ht="18" hidden="1">
      <c r="B85" s="78" t="s">
        <v>81</v>
      </c>
      <c r="C85" s="115"/>
    </row>
    <row r="86" spans="2:3" ht="18" hidden="1">
      <c r="B86" s="78"/>
      <c r="C86" s="115"/>
    </row>
    <row r="87" spans="2:3" ht="18" hidden="1">
      <c r="B87" s="78" t="s">
        <v>82</v>
      </c>
      <c r="C87" s="115"/>
    </row>
    <row r="88" spans="2:3" ht="18" hidden="1">
      <c r="B88" s="78" t="s">
        <v>83</v>
      </c>
      <c r="C88" s="115"/>
    </row>
    <row r="89" spans="2:3" ht="18" hidden="1">
      <c r="B89" s="78"/>
      <c r="C89" s="115"/>
    </row>
    <row r="90" spans="2:3" ht="18" hidden="1">
      <c r="B90" s="78" t="s">
        <v>84</v>
      </c>
      <c r="C90" s="115"/>
    </row>
    <row r="91" spans="2:3" ht="18" hidden="1">
      <c r="B91" s="78" t="s">
        <v>85</v>
      </c>
      <c r="C91" s="115"/>
    </row>
    <row r="92" ht="18" hidden="1"/>
    <row r="94" spans="2:8" ht="18">
      <c r="B94" s="78" t="s">
        <v>86</v>
      </c>
      <c r="C94" s="115"/>
      <c r="F94" s="116">
        <f>F79+F28-F75</f>
        <v>1704.6</v>
      </c>
      <c r="H94" s="116"/>
    </row>
    <row r="97" spans="2:3" ht="18">
      <c r="B97" s="78" t="s">
        <v>87</v>
      </c>
      <c r="C97" s="115"/>
    </row>
    <row r="98" spans="2:3" ht="18">
      <c r="B98" s="78" t="s">
        <v>88</v>
      </c>
      <c r="C98" s="115"/>
    </row>
    <row r="99" spans="2:3" ht="18">
      <c r="B99" s="78" t="s">
        <v>89</v>
      </c>
      <c r="C99" s="115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98"/>
  <sheetViews>
    <sheetView tabSelected="1" zoomScalePageLayoutView="0" workbookViewId="0" topLeftCell="A23">
      <selection activeCell="E31" sqref="E31"/>
    </sheetView>
  </sheetViews>
  <sheetFormatPr defaultColWidth="9.140625" defaultRowHeight="12.75"/>
  <cols>
    <col min="1" max="1" width="5.8515625" style="75" customWidth="1"/>
    <col min="2" max="2" width="57.7109375" style="74" customWidth="1"/>
    <col min="3" max="3" width="14.7109375" style="114" customWidth="1"/>
    <col min="4" max="4" width="14.8515625" style="114" customWidth="1"/>
    <col min="5" max="5" width="15.8515625" style="114" customWidth="1"/>
    <col min="6" max="6" width="12.8515625" style="151" customWidth="1"/>
    <col min="7" max="7" width="13.00390625" style="151" customWidth="1"/>
    <col min="8" max="8" width="9.140625" style="1" customWidth="1"/>
    <col min="9" max="16384" width="9.140625" style="30" customWidth="1"/>
  </cols>
  <sheetData>
    <row r="1" spans="1:8" s="31" customFormat="1" ht="60" customHeight="1">
      <c r="A1" s="180" t="s">
        <v>483</v>
      </c>
      <c r="B1" s="180"/>
      <c r="C1" s="180"/>
      <c r="D1" s="180"/>
      <c r="E1" s="180"/>
      <c r="F1" s="180"/>
      <c r="G1" s="180"/>
      <c r="H1" s="8"/>
    </row>
    <row r="2" spans="1:7" ht="15" customHeight="1">
      <c r="A2" s="215"/>
      <c r="B2" s="186" t="s">
        <v>2</v>
      </c>
      <c r="C2" s="181" t="s">
        <v>3</v>
      </c>
      <c r="D2" s="182" t="s">
        <v>453</v>
      </c>
      <c r="E2" s="181" t="s">
        <v>4</v>
      </c>
      <c r="F2" s="182" t="s">
        <v>321</v>
      </c>
      <c r="G2" s="182" t="s">
        <v>454</v>
      </c>
    </row>
    <row r="3" spans="1:7" ht="30" customHeight="1">
      <c r="A3" s="215"/>
      <c r="B3" s="186"/>
      <c r="C3" s="181"/>
      <c r="D3" s="183"/>
      <c r="E3" s="181"/>
      <c r="F3" s="183"/>
      <c r="G3" s="183"/>
    </row>
    <row r="4" spans="1:7" ht="18.75">
      <c r="A4" s="165"/>
      <c r="B4" s="160" t="s">
        <v>76</v>
      </c>
      <c r="C4" s="45">
        <f>C5+C7+C8+C9+C10+C11+C12+C13+C14+C15+C16+C19+C20+C21+C22+C23+C24+C26+C27</f>
        <v>268197.8</v>
      </c>
      <c r="D4" s="45">
        <f>D5+D7+D8+D9+D10+D11+D12+D13+D14+D15+D16+D19+D20+D21+D22+D23+D24+D26+D27</f>
        <v>116232</v>
      </c>
      <c r="E4" s="45">
        <f>E5+E7+E8+E9+E10+E11+E12+E13+E14+E15+E16+E19+E20+E21+E22+E23+E24+E26+E27+E6+E17+E18</f>
        <v>91965.90000000002</v>
      </c>
      <c r="F4" s="46">
        <f>E4/C4</f>
        <v>0.34290326020571393</v>
      </c>
      <c r="G4" s="46">
        <f>E4/D4</f>
        <v>0.7912270287012184</v>
      </c>
    </row>
    <row r="5" spans="1:7" ht="18.75">
      <c r="A5" s="165"/>
      <c r="B5" s="160" t="s">
        <v>5</v>
      </c>
      <c r="C5" s="47">
        <f>МР!D5+'МО г.Ртищево'!D5+'Кр-звезда'!D5+Макарово!D5+Октябрьский!D5+Салтыковка!D5+Урусово!D5+'Ш-Голицыно'!D5</f>
        <v>156000</v>
      </c>
      <c r="D5" s="47">
        <f>МР!E5+'МО г.Ртищево'!E5+'Кр-звезда'!E5+Макарово!E5+Октябрьский!E5+Салтыковка!E5+Урусово!E5+'Ш-Голицыно'!E5</f>
        <v>73955</v>
      </c>
      <c r="E5" s="47">
        <v>50457.6</v>
      </c>
      <c r="F5" s="46">
        <f aca="true" t="shared" si="0" ref="F5:F40">E5/C5</f>
        <v>0.3234461538461538</v>
      </c>
      <c r="G5" s="46">
        <f aca="true" t="shared" si="1" ref="G5:G40">E5/D5</f>
        <v>0.6822743560273139</v>
      </c>
    </row>
    <row r="6" spans="1:7" ht="18.75">
      <c r="A6" s="165"/>
      <c r="B6" s="160" t="s">
        <v>451</v>
      </c>
      <c r="C6" s="47"/>
      <c r="D6" s="47"/>
      <c r="E6" s="47">
        <v>25.3</v>
      </c>
      <c r="F6" s="46">
        <v>0</v>
      </c>
      <c r="G6" s="46">
        <v>0</v>
      </c>
    </row>
    <row r="7" spans="1:7" ht="18.75">
      <c r="A7" s="165"/>
      <c r="B7" s="160" t="s">
        <v>6</v>
      </c>
      <c r="C7" s="47">
        <v>17200</v>
      </c>
      <c r="D7" s="47">
        <v>8200</v>
      </c>
      <c r="E7" s="47">
        <v>6360.2</v>
      </c>
      <c r="F7" s="46">
        <f t="shared" si="0"/>
        <v>0.36977906976744185</v>
      </c>
      <c r="G7" s="46">
        <f t="shared" si="1"/>
        <v>0.7756341463414634</v>
      </c>
    </row>
    <row r="8" spans="1:7" ht="18.75">
      <c r="A8" s="165"/>
      <c r="B8" s="160" t="s">
        <v>7</v>
      </c>
      <c r="C8" s="47">
        <v>15000</v>
      </c>
      <c r="D8" s="47">
        <v>9182</v>
      </c>
      <c r="E8" s="47">
        <v>8907.6</v>
      </c>
      <c r="F8" s="46">
        <f t="shared" si="0"/>
        <v>0.59384</v>
      </c>
      <c r="G8" s="46">
        <f t="shared" si="1"/>
        <v>0.9701154432585494</v>
      </c>
    </row>
    <row r="9" spans="1:7" ht="18.75">
      <c r="A9" s="165"/>
      <c r="B9" s="160" t="s">
        <v>204</v>
      </c>
      <c r="C9" s="47">
        <v>23646.8</v>
      </c>
      <c r="D9" s="47">
        <v>9300</v>
      </c>
      <c r="E9" s="47">
        <v>8353.7</v>
      </c>
      <c r="F9" s="46">
        <f t="shared" si="0"/>
        <v>0.3532697870324949</v>
      </c>
      <c r="G9" s="46">
        <f t="shared" si="1"/>
        <v>0.898247311827957</v>
      </c>
    </row>
    <row r="10" spans="1:7" ht="18.75">
      <c r="A10" s="165"/>
      <c r="B10" s="160" t="s">
        <v>8</v>
      </c>
      <c r="C10" s="47">
        <v>12985</v>
      </c>
      <c r="D10" s="47">
        <v>1050</v>
      </c>
      <c r="E10" s="47">
        <v>1255.1</v>
      </c>
      <c r="F10" s="46">
        <f t="shared" si="0"/>
        <v>0.0966576819407008</v>
      </c>
      <c r="G10" s="46">
        <f t="shared" si="1"/>
        <v>1.1953333333333331</v>
      </c>
    </row>
    <row r="11" spans="1:7" ht="18.75">
      <c r="A11" s="165"/>
      <c r="B11" s="160" t="s">
        <v>9</v>
      </c>
      <c r="C11" s="47">
        <v>27100</v>
      </c>
      <c r="D11" s="47">
        <v>7235</v>
      </c>
      <c r="E11" s="47">
        <v>7494.8</v>
      </c>
      <c r="F11" s="46">
        <f t="shared" si="0"/>
        <v>0.2765608856088561</v>
      </c>
      <c r="G11" s="46">
        <f t="shared" si="1"/>
        <v>1.0359087767795438</v>
      </c>
    </row>
    <row r="12" spans="1:7" ht="18.75">
      <c r="A12" s="165"/>
      <c r="B12" s="160" t="s">
        <v>99</v>
      </c>
      <c r="C12" s="47">
        <v>3572</v>
      </c>
      <c r="D12" s="47">
        <v>1686</v>
      </c>
      <c r="E12" s="47">
        <v>1624.1</v>
      </c>
      <c r="F12" s="46">
        <f t="shared" si="0"/>
        <v>0.45467525195968644</v>
      </c>
      <c r="G12" s="46">
        <f t="shared" si="1"/>
        <v>0.9632858837485171</v>
      </c>
    </row>
    <row r="13" spans="1:7" ht="18.75" hidden="1">
      <c r="A13" s="165"/>
      <c r="B13" s="160" t="s">
        <v>299</v>
      </c>
      <c r="C13" s="47"/>
      <c r="D13" s="47"/>
      <c r="E13" s="47"/>
      <c r="F13" s="46" t="e">
        <f t="shared" si="0"/>
        <v>#DIV/0!</v>
      </c>
      <c r="G13" s="46" t="e">
        <f t="shared" si="1"/>
        <v>#DIV/0!</v>
      </c>
    </row>
    <row r="14" spans="1:7" ht="18.75">
      <c r="A14" s="165"/>
      <c r="B14" s="160" t="s">
        <v>11</v>
      </c>
      <c r="C14" s="47">
        <v>6000</v>
      </c>
      <c r="D14" s="47">
        <v>2550</v>
      </c>
      <c r="E14" s="47">
        <v>2152.9</v>
      </c>
      <c r="F14" s="46">
        <f t="shared" si="0"/>
        <v>0.3588166666666667</v>
      </c>
      <c r="G14" s="46">
        <f t="shared" si="1"/>
        <v>0.8442745098039216</v>
      </c>
    </row>
    <row r="15" spans="1:7" ht="18.75">
      <c r="A15" s="165"/>
      <c r="B15" s="160" t="s">
        <v>12</v>
      </c>
      <c r="C15" s="47">
        <v>2000</v>
      </c>
      <c r="D15" s="47">
        <v>1000</v>
      </c>
      <c r="E15" s="47">
        <v>821.1</v>
      </c>
      <c r="F15" s="46">
        <f t="shared" si="0"/>
        <v>0.41055</v>
      </c>
      <c r="G15" s="46">
        <f t="shared" si="1"/>
        <v>0.8211</v>
      </c>
    </row>
    <row r="16" spans="1:7" ht="18.75" hidden="1">
      <c r="A16" s="165"/>
      <c r="B16" s="160" t="s">
        <v>13</v>
      </c>
      <c r="C16" s="47"/>
      <c r="D16" s="47"/>
      <c r="E16" s="47"/>
      <c r="F16" s="46" t="e">
        <f t="shared" si="0"/>
        <v>#DIV/0!</v>
      </c>
      <c r="G16" s="46" t="e">
        <f t="shared" si="1"/>
        <v>#DIV/0!</v>
      </c>
    </row>
    <row r="17" spans="1:7" ht="31.5">
      <c r="A17" s="165"/>
      <c r="B17" s="160" t="s">
        <v>473</v>
      </c>
      <c r="C17" s="47"/>
      <c r="D17" s="47"/>
      <c r="E17" s="47">
        <v>8.6</v>
      </c>
      <c r="F17" s="46">
        <v>0</v>
      </c>
      <c r="G17" s="46">
        <v>0</v>
      </c>
    </row>
    <row r="18" spans="1:7" ht="31.5">
      <c r="A18" s="165"/>
      <c r="B18" s="160" t="s">
        <v>474</v>
      </c>
      <c r="C18" s="47"/>
      <c r="D18" s="47"/>
      <c r="E18" s="47">
        <v>92.3</v>
      </c>
      <c r="F18" s="46">
        <v>0</v>
      </c>
      <c r="G18" s="46">
        <v>0</v>
      </c>
    </row>
    <row r="19" spans="1:7" ht="18.75">
      <c r="A19" s="165"/>
      <c r="B19" s="160" t="s">
        <v>355</v>
      </c>
      <c r="C19" s="47">
        <v>300</v>
      </c>
      <c r="D19" s="47">
        <v>150</v>
      </c>
      <c r="E19" s="47">
        <v>86.6</v>
      </c>
      <c r="F19" s="46">
        <f t="shared" si="0"/>
        <v>0.2886666666666666</v>
      </c>
      <c r="G19" s="46">
        <f t="shared" si="1"/>
        <v>0.5773333333333333</v>
      </c>
    </row>
    <row r="20" spans="1:7" ht="18.75">
      <c r="A20" s="165"/>
      <c r="B20" s="160" t="s">
        <v>15</v>
      </c>
      <c r="C20" s="47">
        <v>872</v>
      </c>
      <c r="D20" s="47">
        <v>500</v>
      </c>
      <c r="E20" s="47">
        <v>366.3</v>
      </c>
      <c r="F20" s="46">
        <f t="shared" si="0"/>
        <v>0.42006880733944957</v>
      </c>
      <c r="G20" s="46">
        <f t="shared" si="1"/>
        <v>0.7326</v>
      </c>
    </row>
    <row r="21" spans="1:7" ht="18.75" hidden="1">
      <c r="A21" s="165"/>
      <c r="B21" s="160" t="s">
        <v>16</v>
      </c>
      <c r="C21" s="47"/>
      <c r="D21" s="47"/>
      <c r="E21" s="47"/>
      <c r="F21" s="46" t="e">
        <f t="shared" si="0"/>
        <v>#DIV/0!</v>
      </c>
      <c r="G21" s="46" t="e">
        <f t="shared" si="1"/>
        <v>#DIV/0!</v>
      </c>
    </row>
    <row r="22" spans="1:7" ht="18.75">
      <c r="A22" s="165"/>
      <c r="B22" s="160" t="s">
        <v>17</v>
      </c>
      <c r="C22" s="47">
        <v>0</v>
      </c>
      <c r="D22" s="47">
        <v>0</v>
      </c>
      <c r="E22" s="47">
        <v>146.5</v>
      </c>
      <c r="F22" s="46">
        <v>0</v>
      </c>
      <c r="G22" s="46">
        <v>0</v>
      </c>
    </row>
    <row r="23" spans="1:7" ht="18.75">
      <c r="A23" s="165"/>
      <c r="B23" s="160" t="s">
        <v>219</v>
      </c>
      <c r="C23" s="47">
        <v>1100</v>
      </c>
      <c r="D23" s="47">
        <v>500</v>
      </c>
      <c r="E23" s="47">
        <v>3835.4</v>
      </c>
      <c r="F23" s="46">
        <f t="shared" si="0"/>
        <v>3.486727272727273</v>
      </c>
      <c r="G23" s="46">
        <f t="shared" si="1"/>
        <v>7.6708</v>
      </c>
    </row>
    <row r="24" spans="1:7" ht="18.75">
      <c r="A24" s="165"/>
      <c r="B24" s="160" t="s">
        <v>19</v>
      </c>
      <c r="C24" s="47">
        <v>2422</v>
      </c>
      <c r="D24" s="47">
        <v>924</v>
      </c>
      <c r="E24" s="47">
        <v>762.5</v>
      </c>
      <c r="F24" s="46">
        <f t="shared" si="0"/>
        <v>0.314822460776218</v>
      </c>
      <c r="G24" s="46">
        <f t="shared" si="1"/>
        <v>0.8252164502164502</v>
      </c>
    </row>
    <row r="25" spans="1:7" ht="18.75">
      <c r="A25" s="165"/>
      <c r="B25" s="160" t="s">
        <v>20</v>
      </c>
      <c r="C25" s="47">
        <v>1330</v>
      </c>
      <c r="D25" s="47">
        <v>462</v>
      </c>
      <c r="E25" s="47">
        <v>267</v>
      </c>
      <c r="F25" s="46">
        <f t="shared" si="0"/>
        <v>0.20075187969924813</v>
      </c>
      <c r="G25" s="46">
        <f t="shared" si="1"/>
        <v>0.577922077922078</v>
      </c>
    </row>
    <row r="26" spans="1:7" ht="18.75">
      <c r="A26" s="165"/>
      <c r="B26" s="160" t="s">
        <v>21</v>
      </c>
      <c r="C26" s="47">
        <v>0</v>
      </c>
      <c r="D26" s="47">
        <f>МР!E24+'МО г.Ртищево'!E21+'Кр-звезда'!E19+Макарово!E20+Октябрьский!E19+Салтыковка!E19+Урусово!E19+'Ш-Голицыно'!E19</f>
        <v>0</v>
      </c>
      <c r="E26" s="47">
        <v>-784.7</v>
      </c>
      <c r="F26" s="46">
        <v>0</v>
      </c>
      <c r="G26" s="46">
        <v>0</v>
      </c>
    </row>
    <row r="27" spans="1:7" ht="18" customHeight="1" hidden="1">
      <c r="A27" s="165"/>
      <c r="B27" s="160" t="s">
        <v>345</v>
      </c>
      <c r="C27" s="47"/>
      <c r="D27" s="47"/>
      <c r="E27" s="47"/>
      <c r="F27" s="46" t="e">
        <f t="shared" si="0"/>
        <v>#DIV/0!</v>
      </c>
      <c r="G27" s="46" t="e">
        <f t="shared" si="1"/>
        <v>#DIV/0!</v>
      </c>
    </row>
    <row r="28" spans="1:12" ht="18.75">
      <c r="A28" s="165"/>
      <c r="B28" s="161" t="s">
        <v>75</v>
      </c>
      <c r="C28" s="47">
        <f>C29+C30+C32+C33+C34+C36+C35</f>
        <v>581730.2000000002</v>
      </c>
      <c r="D28" s="47">
        <f>D29+D30+D32+D33+D34+D36+D35</f>
        <v>290513.5999999999</v>
      </c>
      <c r="E28" s="47">
        <f>E29+E30+E32+E33+E34+E36+E35</f>
        <v>220489.40000000002</v>
      </c>
      <c r="F28" s="46">
        <f t="shared" si="0"/>
        <v>0.3790234717056119</v>
      </c>
      <c r="G28" s="46">
        <f t="shared" si="1"/>
        <v>0.7589641242268867</v>
      </c>
      <c r="I28" s="41"/>
      <c r="J28" s="41"/>
      <c r="K28" s="41"/>
      <c r="L28" s="41"/>
    </row>
    <row r="29" spans="1:12" ht="21" customHeight="1">
      <c r="A29" s="165"/>
      <c r="B29" s="160" t="s">
        <v>23</v>
      </c>
      <c r="C29" s="47">
        <f>МР!D26+'МО г.Ртищево'!D23+'Кр-звезда'!D22+Макарово!D22+Октябрьский!D21+Салтыковка!D22+Урусово!D22+'Ш-Голицыно'!D23</f>
        <v>141440.8</v>
      </c>
      <c r="D29" s="47">
        <f>МР!E26+'МО г.Ртищево'!E23+'Кр-звезда'!E22+Макарово!E22+Октябрьский!E21+Салтыковка!E22+Урусово!E22+'Ш-Голицыно'!E23</f>
        <v>70720.2</v>
      </c>
      <c r="E29" s="47">
        <f>МР!F26+'МО г.Ртищево'!F23+'Кр-звезда'!F22+Макарово!F22+Октябрьский!F21+Салтыковка!F22+Урусово!F22+'Ш-Голицыно'!F23</f>
        <v>58931</v>
      </c>
      <c r="F29" s="46">
        <f t="shared" si="0"/>
        <v>0.4166478130779804</v>
      </c>
      <c r="G29" s="46">
        <f t="shared" si="1"/>
        <v>0.8332979827545737</v>
      </c>
      <c r="I29" s="41"/>
      <c r="J29" s="42"/>
      <c r="K29" s="41"/>
      <c r="L29" s="41"/>
    </row>
    <row r="30" spans="1:12" ht="23.25" customHeight="1">
      <c r="A30" s="165"/>
      <c r="B30" s="160" t="s">
        <v>24</v>
      </c>
      <c r="C30" s="47">
        <f>МР!D27+'Кр-звезда'!D24+Макарово!D23+Октябрьский!D22+Салтыковка!D23+Урусово!D23+'Ш-Голицыно'!D24</f>
        <v>366223.00000000006</v>
      </c>
      <c r="D30" s="47">
        <f>МР!E27+'Кр-звезда'!E24+Макарово!E23+Октябрьский!E22+Салтыковка!E23+Урусово!E23+'Ш-Голицыно'!E24</f>
        <v>181510.79999999993</v>
      </c>
      <c r="E30" s="47">
        <f>МР!F27+'Кр-звезда'!F24+Макарово!F23+Октябрьский!F22+Салтыковка!F23+Урусово!F23+'Ш-Голицыно'!F24</f>
        <v>152369.60000000003</v>
      </c>
      <c r="F30" s="46">
        <f t="shared" si="0"/>
        <v>0.41605688337433755</v>
      </c>
      <c r="G30" s="46">
        <f t="shared" si="1"/>
        <v>0.8394519775131843</v>
      </c>
      <c r="I30" s="41"/>
      <c r="J30" s="41"/>
      <c r="K30" s="42"/>
      <c r="L30" s="41"/>
    </row>
    <row r="31" spans="1:12" ht="23.25" customHeight="1">
      <c r="A31" s="165"/>
      <c r="B31" s="160" t="s">
        <v>144</v>
      </c>
      <c r="C31" s="47">
        <f>'Кр-звезда'!D24+Макарово!D23+Октябрьский!D22+Салтыковка!D23+Урусово!D23+'Ш-Голицыно'!D24</f>
        <v>900.6000000000001</v>
      </c>
      <c r="D31" s="47">
        <f>'Кр-звезда'!E24+Макарово!E23+Октябрьский!E22+Салтыковка!E23+Урусово!E23+'Ш-Голицыно'!E24</f>
        <v>450</v>
      </c>
      <c r="E31" s="47">
        <f>'Кр-звезда'!F24+Макарово!F23+Октябрьский!F22+Салтыковка!F23+Урусово!F23+'Ш-Голицыно'!F24</f>
        <v>286.09999999999997</v>
      </c>
      <c r="F31" s="46">
        <f t="shared" si="0"/>
        <v>0.31767710415278694</v>
      </c>
      <c r="G31" s="46">
        <f t="shared" si="1"/>
        <v>0.6357777777777777</v>
      </c>
      <c r="I31" s="41"/>
      <c r="J31" s="41"/>
      <c r="K31" s="41"/>
      <c r="L31" s="41"/>
    </row>
    <row r="32" spans="1:7" ht="22.5" customHeight="1">
      <c r="A32" s="165"/>
      <c r="B32" s="160" t="s">
        <v>25</v>
      </c>
      <c r="C32" s="47">
        <f>МР!D28+'МО г.Ртищево'!D24+'МО г.Ртищево'!D25</f>
        <v>66833.8</v>
      </c>
      <c r="D32" s="47">
        <f>МР!E28+'МО г.Ртищево'!E24+'МО г.Ртищево'!E25</f>
        <v>34495.5</v>
      </c>
      <c r="E32" s="47">
        <f>МР!F28+'МО г.Ртищево'!F24+'МО г.Ртищево'!F25</f>
        <v>9173.3</v>
      </c>
      <c r="F32" s="46">
        <f t="shared" si="0"/>
        <v>0.13725540071041897</v>
      </c>
      <c r="G32" s="46">
        <f t="shared" si="1"/>
        <v>0.2659274398109898</v>
      </c>
    </row>
    <row r="33" spans="1:7" ht="22.5" customHeight="1">
      <c r="A33" s="165"/>
      <c r="B33" s="160" t="s">
        <v>61</v>
      </c>
      <c r="C33" s="47">
        <f>МР!D30</f>
        <v>6891</v>
      </c>
      <c r="D33" s="47">
        <f>МР!E30</f>
        <v>3445.5</v>
      </c>
      <c r="E33" s="47">
        <f>МР!F30</f>
        <v>0</v>
      </c>
      <c r="F33" s="46">
        <f t="shared" si="0"/>
        <v>0</v>
      </c>
      <c r="G33" s="46">
        <f t="shared" si="1"/>
        <v>0</v>
      </c>
    </row>
    <row r="34" spans="1:7" ht="78.75">
      <c r="A34" s="165"/>
      <c r="B34" s="49" t="s">
        <v>449</v>
      </c>
      <c r="C34" s="47">
        <f>МР!D31</f>
        <v>269.3</v>
      </c>
      <c r="D34" s="47">
        <f>МР!E31</f>
        <v>269.3</v>
      </c>
      <c r="E34" s="47">
        <f>МР!F31</f>
        <v>0</v>
      </c>
      <c r="F34" s="46">
        <f t="shared" si="0"/>
        <v>0</v>
      </c>
      <c r="G34" s="46">
        <f t="shared" si="1"/>
        <v>0</v>
      </c>
    </row>
    <row r="35" spans="1:7" ht="47.25">
      <c r="A35" s="171"/>
      <c r="B35" s="49" t="s">
        <v>490</v>
      </c>
      <c r="C35" s="47">
        <f>МР!D32</f>
        <v>0</v>
      </c>
      <c r="D35" s="47">
        <f>МР!E32</f>
        <v>0</v>
      </c>
      <c r="E35" s="47">
        <f>МР!F32</f>
        <v>15.5</v>
      </c>
      <c r="F35" s="46">
        <v>0</v>
      </c>
      <c r="G35" s="46">
        <v>0</v>
      </c>
    </row>
    <row r="36" spans="1:7" ht="18.75">
      <c r="A36" s="165"/>
      <c r="B36" s="49" t="s">
        <v>471</v>
      </c>
      <c r="C36" s="47">
        <f>Урусово!D26+Октябрьский!D24+Макарово!D25+'Ш-Голицыно'!D27</f>
        <v>72.3</v>
      </c>
      <c r="D36" s="47">
        <f>Урусово!E26+Октябрьский!E24+Макарово!E25+'Ш-Голицыно'!E27</f>
        <v>72.3</v>
      </c>
      <c r="E36" s="47">
        <f>Урусово!F26+Октябрьский!F24+Макарово!F25+'Ш-Голицыно'!F27</f>
        <v>0</v>
      </c>
      <c r="F36" s="46">
        <f t="shared" si="0"/>
        <v>0</v>
      </c>
      <c r="G36" s="46">
        <f t="shared" si="1"/>
        <v>0</v>
      </c>
    </row>
    <row r="37" spans="1:7" ht="33" customHeight="1" hidden="1" thickBot="1">
      <c r="A37" s="165"/>
      <c r="B37" s="136" t="s">
        <v>139</v>
      </c>
      <c r="C37" s="47">
        <f>МР!D33+'Кр-звезда'!D26+Макарово!D26+Октябрьский!D25+Салтыковка!D26+Урусово!D25+'Ш-Голицыно'!D26</f>
        <v>0</v>
      </c>
      <c r="D37" s="47">
        <f>МР!E33+'Кр-звезда'!E26+Макарово!E26+Октябрьский!E25+Салтыковка!E26+Урусово!E25+'Ш-Голицыно'!E26</f>
        <v>0</v>
      </c>
      <c r="E37" s="47">
        <f>МР!F33+'Кр-звезда'!F26+Макарово!F26+Октябрьский!F25+Салтыковка!F26+Урусово!F25+'Ш-Голицыно'!F26</f>
        <v>0</v>
      </c>
      <c r="F37" s="46" t="e">
        <f t="shared" si="0"/>
        <v>#DIV/0!</v>
      </c>
      <c r="G37" s="46" t="e">
        <f t="shared" si="1"/>
        <v>#DIV/0!</v>
      </c>
    </row>
    <row r="38" spans="1:7" ht="18.75">
      <c r="A38" s="165"/>
      <c r="B38" s="160" t="s">
        <v>27</v>
      </c>
      <c r="C38" s="47">
        <f>C4+C28</f>
        <v>849928.0000000002</v>
      </c>
      <c r="D38" s="47">
        <f>МР!E34</f>
        <v>365120</v>
      </c>
      <c r="E38" s="47">
        <f>E4+E28</f>
        <v>312455.30000000005</v>
      </c>
      <c r="F38" s="46">
        <f t="shared" si="0"/>
        <v>0.36762561063996</v>
      </c>
      <c r="G38" s="46">
        <f t="shared" si="1"/>
        <v>0.8557605718667837</v>
      </c>
    </row>
    <row r="39" spans="1:7" ht="18.75">
      <c r="A39" s="165"/>
      <c r="B39" s="55" t="s">
        <v>198</v>
      </c>
      <c r="C39" s="167">
        <v>9366.8</v>
      </c>
      <c r="D39" s="167">
        <v>4496.7</v>
      </c>
      <c r="E39" s="167">
        <v>1030</v>
      </c>
      <c r="F39" s="46">
        <f t="shared" si="0"/>
        <v>0.10996284750395013</v>
      </c>
      <c r="G39" s="46">
        <f t="shared" si="1"/>
        <v>0.22905686392243202</v>
      </c>
    </row>
    <row r="40" spans="1:7" ht="18.75">
      <c r="A40" s="165"/>
      <c r="B40" s="137" t="s">
        <v>199</v>
      </c>
      <c r="C40" s="47">
        <f>C38-C39</f>
        <v>840561.2000000002</v>
      </c>
      <c r="D40" s="47">
        <f>D38-D39</f>
        <v>360623.3</v>
      </c>
      <c r="E40" s="47">
        <f>E38-E39</f>
        <v>311425.30000000005</v>
      </c>
      <c r="F40" s="46">
        <f t="shared" si="0"/>
        <v>0.37049687756227623</v>
      </c>
      <c r="G40" s="46">
        <f t="shared" si="1"/>
        <v>0.8635750934562466</v>
      </c>
    </row>
    <row r="41" spans="1:7" ht="18.75" hidden="1">
      <c r="A41" s="165"/>
      <c r="B41" s="160" t="s">
        <v>100</v>
      </c>
      <c r="C41" s="103">
        <f>C4</f>
        <v>268197.8</v>
      </c>
      <c r="D41" s="103">
        <f>D4</f>
        <v>116232</v>
      </c>
      <c r="E41" s="103">
        <f>E4</f>
        <v>91965.90000000002</v>
      </c>
      <c r="F41" s="138">
        <f>E41/C41</f>
        <v>0.34290326020571393</v>
      </c>
      <c r="G41" s="138">
        <f>E41/D41</f>
        <v>0.7912270287012184</v>
      </c>
    </row>
    <row r="42" spans="1:7" ht="12.75">
      <c r="A42" s="214"/>
      <c r="B42" s="194"/>
      <c r="C42" s="194"/>
      <c r="D42" s="194"/>
      <c r="E42" s="194"/>
      <c r="F42" s="194"/>
      <c r="G42" s="195"/>
    </row>
    <row r="43" spans="1:7" ht="15" customHeight="1">
      <c r="A43" s="206" t="s">
        <v>143</v>
      </c>
      <c r="B43" s="186" t="s">
        <v>28</v>
      </c>
      <c r="C43" s="181" t="s">
        <v>3</v>
      </c>
      <c r="D43" s="182" t="s">
        <v>453</v>
      </c>
      <c r="E43" s="181" t="s">
        <v>4</v>
      </c>
      <c r="F43" s="182" t="s">
        <v>321</v>
      </c>
      <c r="G43" s="182" t="s">
        <v>454</v>
      </c>
    </row>
    <row r="44" spans="1:7" ht="24.75" customHeight="1">
      <c r="A44" s="206"/>
      <c r="B44" s="186"/>
      <c r="C44" s="181"/>
      <c r="D44" s="183"/>
      <c r="E44" s="181"/>
      <c r="F44" s="183"/>
      <c r="G44" s="183"/>
    </row>
    <row r="45" spans="1:7" ht="21" customHeight="1">
      <c r="A45" s="48" t="s">
        <v>63</v>
      </c>
      <c r="B45" s="161" t="s">
        <v>29</v>
      </c>
      <c r="C45" s="119">
        <f>C47+C48+C50+C52+C53+C51+C49+C46</f>
        <v>71426</v>
      </c>
      <c r="D45" s="119">
        <f>D47+D48+D50+D52+D53+D51+D49+D46</f>
        <v>37307.7</v>
      </c>
      <c r="E45" s="119">
        <f>E47+E48+E50+E52+E53+E51+E49+E46</f>
        <v>25775.5</v>
      </c>
      <c r="F45" s="46">
        <f>E45/C45</f>
        <v>0.3608699913196875</v>
      </c>
      <c r="G45" s="46">
        <f>E45/D45</f>
        <v>0.6908895482701963</v>
      </c>
    </row>
    <row r="46" spans="1:7" ht="17.25" customHeight="1">
      <c r="A46" s="48" t="s">
        <v>64</v>
      </c>
      <c r="B46" s="139" t="s">
        <v>293</v>
      </c>
      <c r="C46" s="119">
        <f>МР!D40</f>
        <v>1560</v>
      </c>
      <c r="D46" s="119">
        <f>МР!E40</f>
        <v>780</v>
      </c>
      <c r="E46" s="119">
        <f>МР!F40</f>
        <v>616</v>
      </c>
      <c r="F46" s="46">
        <f aca="true" t="shared" si="2" ref="F46:F109">E46/C46</f>
        <v>0.39487179487179486</v>
      </c>
      <c r="G46" s="46">
        <f aca="true" t="shared" si="3" ref="G46:G109">E46/D46</f>
        <v>0.7897435897435897</v>
      </c>
    </row>
    <row r="47" spans="1:8" s="32" customFormat="1" ht="31.5" hidden="1">
      <c r="A47" s="90" t="s">
        <v>65</v>
      </c>
      <c r="B47" s="139" t="s">
        <v>30</v>
      </c>
      <c r="C47" s="140">
        <f>'МО г.Ртищево'!D36</f>
        <v>0</v>
      </c>
      <c r="D47" s="140">
        <f>'МО г.Ртищево'!E36</f>
        <v>0</v>
      </c>
      <c r="E47" s="140">
        <f>'МО г.Ртищево'!F36</f>
        <v>0</v>
      </c>
      <c r="F47" s="46" t="e">
        <f t="shared" si="2"/>
        <v>#DIV/0!</v>
      </c>
      <c r="G47" s="46" t="e">
        <f t="shared" si="3"/>
        <v>#DIV/0!</v>
      </c>
      <c r="H47" s="44"/>
    </row>
    <row r="48" spans="1:8" s="32" customFormat="1" ht="31.5">
      <c r="A48" s="90" t="s">
        <v>66</v>
      </c>
      <c r="B48" s="139" t="s">
        <v>318</v>
      </c>
      <c r="C48" s="140">
        <f>МР!D41+'Кр-звезда'!D34+Макарово!D33+Октябрьский!D32+Салтыковка!D33+Урусово!D33+'Ш-Голицыно'!D34</f>
        <v>38466.4</v>
      </c>
      <c r="D48" s="140">
        <f>МР!E41+'Кр-звезда'!E34+Макарово!E33+Октябрьский!E32+Салтыковка!E33+Урусово!E33+'Ш-Голицыно'!E34</f>
        <v>21506.699999999997</v>
      </c>
      <c r="E48" s="140">
        <f>МР!F41+'Кр-звезда'!F34+Макарово!F33+Октябрьский!F32+Салтыковка!F33+Урусово!F33+'Ш-Голицыно'!F34</f>
        <v>14716.500000000002</v>
      </c>
      <c r="F48" s="46">
        <f t="shared" si="2"/>
        <v>0.3825806418068756</v>
      </c>
      <c r="G48" s="46">
        <f t="shared" si="3"/>
        <v>0.6842751328655723</v>
      </c>
      <c r="H48" s="44"/>
    </row>
    <row r="49" spans="1:8" s="32" customFormat="1" ht="31.5" hidden="1">
      <c r="A49" s="90" t="s">
        <v>216</v>
      </c>
      <c r="B49" s="139" t="s">
        <v>218</v>
      </c>
      <c r="C49" s="140">
        <f>МР!D43</f>
        <v>66.9</v>
      </c>
      <c r="D49" s="140">
        <f>МР!E43</f>
        <v>66.9</v>
      </c>
      <c r="E49" s="140">
        <f>МР!F43</f>
        <v>39</v>
      </c>
      <c r="F49" s="46">
        <f t="shared" si="2"/>
        <v>0.5829596412556053</v>
      </c>
      <c r="G49" s="46">
        <f t="shared" si="3"/>
        <v>0.5829596412556053</v>
      </c>
      <c r="H49" s="44"/>
    </row>
    <row r="50" spans="1:8" s="32" customFormat="1" ht="31.5">
      <c r="A50" s="90" t="s">
        <v>67</v>
      </c>
      <c r="B50" s="139" t="s">
        <v>319</v>
      </c>
      <c r="C50" s="140">
        <f>МР!D44</f>
        <v>7485.2</v>
      </c>
      <c r="D50" s="140">
        <f>МР!E44</f>
        <v>3840.6</v>
      </c>
      <c r="E50" s="140">
        <f>МР!F44</f>
        <v>2921.7</v>
      </c>
      <c r="F50" s="46">
        <f t="shared" si="2"/>
        <v>0.39033025169668145</v>
      </c>
      <c r="G50" s="46">
        <f t="shared" si="3"/>
        <v>0.7607405092954226</v>
      </c>
      <c r="H50" s="44"/>
    </row>
    <row r="51" spans="1:7" ht="31.5">
      <c r="A51" s="90" t="s">
        <v>173</v>
      </c>
      <c r="B51" s="139" t="s">
        <v>174</v>
      </c>
      <c r="C51" s="141">
        <f>'МО г.Ртищево'!D37+'Кр-звезда'!D35+Макарово!D34+Октябрьский!D33+Салтыковка!D34+Урусово!D34+'Ш-Голицыно'!D35</f>
        <v>1885</v>
      </c>
      <c r="D51" s="141">
        <f>'МО г.Ртищево'!E37+'Кр-звезда'!E35+Макарово!E34+Октябрьский!E33+Салтыковка!E34+Урусово!E34+'Ш-Голицыно'!E35</f>
        <v>565.5</v>
      </c>
      <c r="E51" s="141">
        <f>'МО г.Ртищево'!F37+'Кр-звезда'!F35+Макарово!F34+Октябрьский!F33+Салтыковка!F34+Урусово!F34+'Ш-Голицыно'!F35</f>
        <v>0</v>
      </c>
      <c r="F51" s="46">
        <f t="shared" si="2"/>
        <v>0</v>
      </c>
      <c r="G51" s="46">
        <f t="shared" si="3"/>
        <v>0</v>
      </c>
    </row>
    <row r="52" spans="1:8" s="32" customFormat="1" ht="31.5" hidden="1">
      <c r="A52" s="90" t="s">
        <v>68</v>
      </c>
      <c r="B52" s="139" t="s">
        <v>32</v>
      </c>
      <c r="C52" s="140">
        <f>МР!D46+'МО г.Ртищево'!D39+'Кр-звезда'!D37+Макарово!D36+Октябрьский!D35+Салтыковка!D36+Урусово!D36+'Ш-Голицыно'!D37</f>
        <v>840</v>
      </c>
      <c r="D52" s="140">
        <f>МР!E46+'МО г.Ртищево'!E39+'Кр-звезда'!E37+Макарово!E36+Октябрьский!E35+Салтыковка!E36+Урусово!E36+'Ш-Голицыно'!E37</f>
        <v>0</v>
      </c>
      <c r="E52" s="140">
        <f>МР!F46+'МО г.Ртищево'!F39+'Кр-звезда'!F37+Макарово!F36+Октябрьский!F35+Салтыковка!F36+Урусово!F36+'Ш-Голицыно'!F37</f>
        <v>0</v>
      </c>
      <c r="F52" s="46">
        <f t="shared" si="2"/>
        <v>0</v>
      </c>
      <c r="G52" s="46" t="e">
        <f t="shared" si="3"/>
        <v>#DIV/0!</v>
      </c>
      <c r="H52" s="44"/>
    </row>
    <row r="53" spans="1:8" s="32" customFormat="1" ht="31.5">
      <c r="A53" s="90" t="s">
        <v>118</v>
      </c>
      <c r="B53" s="139" t="s">
        <v>33</v>
      </c>
      <c r="C53" s="140">
        <f>C54++C55+C56+C57+C58+C59+C60+C61</f>
        <v>21122.5</v>
      </c>
      <c r="D53" s="140">
        <f>D54++D55+D56+D57+D58+D59+D60+D61</f>
        <v>10548</v>
      </c>
      <c r="E53" s="140">
        <f>E54++E55+E56+E57+E58+E59+E60+E61</f>
        <v>7482.299999999999</v>
      </c>
      <c r="F53" s="46">
        <f t="shared" si="2"/>
        <v>0.35423363711681854</v>
      </c>
      <c r="G53" s="46">
        <f t="shared" si="3"/>
        <v>0.7093572241183163</v>
      </c>
      <c r="H53" s="44"/>
    </row>
    <row r="54" spans="1:7" ht="18.75">
      <c r="A54" s="164"/>
      <c r="B54" s="160" t="s">
        <v>137</v>
      </c>
      <c r="C54" s="141">
        <f>МР!D48+'МО г.Ртищево'!D41</f>
        <v>10751</v>
      </c>
      <c r="D54" s="141">
        <f>МР!E48+'МО г.Ртищево'!E41</f>
        <v>6205.799999999999</v>
      </c>
      <c r="E54" s="141">
        <f>МР!F48+'МО г.Ртищево'!F41</f>
        <v>5110.4</v>
      </c>
      <c r="F54" s="46">
        <f t="shared" si="2"/>
        <v>0.4753418286671007</v>
      </c>
      <c r="G54" s="46">
        <f t="shared" si="3"/>
        <v>0.8234877050501145</v>
      </c>
    </row>
    <row r="55" spans="1:7" ht="18.75">
      <c r="A55" s="164"/>
      <c r="B55" s="160" t="s">
        <v>34</v>
      </c>
      <c r="C55" s="141">
        <f>'Кр-звезда'!D39+Макарово!D38+Октябрьский!D39+Салтыковка!D38+Урусово!D38+'Ш-Голицыно'!D39+МР!D49+'МО г.Ртищево'!D44</f>
        <v>199.4</v>
      </c>
      <c r="D55" s="141">
        <f>'Кр-звезда'!E39+Макарово!E38+Октябрьский!E39+Салтыковка!E38+Урусово!E38+'Ш-Голицыно'!E39+МР!E49+'МО г.Ртищево'!E44</f>
        <v>190.8</v>
      </c>
      <c r="E55" s="141">
        <f>'Кр-звезда'!F39+Макарово!F38+Октябрьский!F39+Салтыковка!F38+Урусово!F38+'Ш-Голицыно'!F39+МР!F49+'МО г.Ртищево'!F44</f>
        <v>180.4</v>
      </c>
      <c r="F55" s="46">
        <f t="shared" si="2"/>
        <v>0.9047141424272819</v>
      </c>
      <c r="G55" s="46">
        <f t="shared" si="3"/>
        <v>0.9454926624737945</v>
      </c>
    </row>
    <row r="56" spans="1:7" ht="18.75">
      <c r="A56" s="164"/>
      <c r="B56" s="160" t="s">
        <v>295</v>
      </c>
      <c r="C56" s="141">
        <f>МР!D51+'МО г.Ртищево'!D43</f>
        <v>4673.2</v>
      </c>
      <c r="D56" s="141">
        <f>МР!E51+'МО г.Ртищево'!E43</f>
        <v>2697.2</v>
      </c>
      <c r="E56" s="141">
        <f>МР!F51+'МО г.Ртищево'!F43</f>
        <v>1757.9</v>
      </c>
      <c r="F56" s="46">
        <f t="shared" si="2"/>
        <v>0.37616622442865705</v>
      </c>
      <c r="G56" s="46">
        <f t="shared" si="3"/>
        <v>0.6517499629245144</v>
      </c>
    </row>
    <row r="57" spans="1:7" ht="20.25" customHeight="1">
      <c r="A57" s="164"/>
      <c r="B57" s="160" t="s">
        <v>201</v>
      </c>
      <c r="C57" s="142">
        <f>'МО г.Ртищево'!D46</f>
        <v>230</v>
      </c>
      <c r="D57" s="142">
        <f>'МО г.Ртищево'!E46</f>
        <v>80.5</v>
      </c>
      <c r="E57" s="142">
        <f>'МО г.Ртищево'!F46</f>
        <v>71.7</v>
      </c>
      <c r="F57" s="46">
        <f t="shared" si="2"/>
        <v>0.31173913043478263</v>
      </c>
      <c r="G57" s="46">
        <f t="shared" si="3"/>
        <v>0.8906832298136647</v>
      </c>
    </row>
    <row r="58" spans="1:7" ht="37.5" customHeight="1">
      <c r="A58" s="164"/>
      <c r="B58" s="60" t="s">
        <v>294</v>
      </c>
      <c r="C58" s="142">
        <f>МР!D52+'МО г.Ртищево'!D45</f>
        <v>4813.3</v>
      </c>
      <c r="D58" s="142">
        <f>МР!E52+'МО г.Ртищево'!E45</f>
        <v>1093.3</v>
      </c>
      <c r="E58" s="142">
        <f>МР!F52+'МО г.Ртищево'!F45</f>
        <v>263.3</v>
      </c>
      <c r="F58" s="46">
        <f t="shared" si="2"/>
        <v>0.054702594893316435</v>
      </c>
      <c r="G58" s="46">
        <f t="shared" si="3"/>
        <v>0.2408305131254002</v>
      </c>
    </row>
    <row r="59" spans="1:7" ht="40.5" customHeight="1">
      <c r="A59" s="164"/>
      <c r="B59" s="60" t="s">
        <v>177</v>
      </c>
      <c r="C59" s="142">
        <f>МР!D50+'Кр-звезда'!D40+Макарово!D39+Урусово!D39+'Ш-Голицыно'!D40+Октябрьский!D37+Салтыковка!D39</f>
        <v>303.20000000000005</v>
      </c>
      <c r="D59" s="142">
        <f>МР!E50+'Кр-звезда'!E40+Макарово!E39+Урусово!E39+'Ш-Голицыно'!E40+Октябрьский!E37+Салтыковка!E39</f>
        <v>173.2</v>
      </c>
      <c r="E59" s="142">
        <f>МР!F50+'Кр-звезда'!F40+Макарово!F39+Урусово!F39+'Ш-Голицыно'!F40+Октябрьский!F37+Салтыковка!F39</f>
        <v>83.6</v>
      </c>
      <c r="F59" s="46">
        <f t="shared" si="2"/>
        <v>0.2757255936675461</v>
      </c>
      <c r="G59" s="46">
        <f t="shared" si="3"/>
        <v>0.48267898383371827</v>
      </c>
    </row>
    <row r="60" spans="1:7" ht="35.25" customHeight="1" hidden="1">
      <c r="A60" s="164"/>
      <c r="B60" s="60" t="s">
        <v>307</v>
      </c>
      <c r="C60" s="142">
        <f>'МО г.Ртищево'!D42+'Кр-звезда'!D42+Урусово!D40+Октябрьский!D38+Салтыковка!D40+'Ш-Голицыно'!D41+Макарово!D40</f>
        <v>142.4</v>
      </c>
      <c r="D60" s="142">
        <f>'МО г.Ртищево'!E42+'Кр-звезда'!E42+Урусово!E40+Октябрьский!E38+Салтыковка!E40+'Ш-Голицыно'!E41+Макарово!E40</f>
        <v>97.2</v>
      </c>
      <c r="E60" s="142">
        <f>'МО г.Ртищево'!F42+'Кр-звезда'!F42+Урусово!F40+Октябрьский!F38+Салтыковка!F40+'Ш-Голицыно'!F41+Макарово!F40</f>
        <v>15</v>
      </c>
      <c r="F60" s="46">
        <f t="shared" si="2"/>
        <v>0.10533707865168539</v>
      </c>
      <c r="G60" s="46">
        <f t="shared" si="3"/>
        <v>0.15432098765432098</v>
      </c>
    </row>
    <row r="61" spans="1:7" ht="35.25" customHeight="1" hidden="1">
      <c r="A61" s="164"/>
      <c r="B61" s="60" t="s">
        <v>113</v>
      </c>
      <c r="C61" s="142">
        <f>'Кр-звезда'!D41</f>
        <v>10</v>
      </c>
      <c r="D61" s="142">
        <f>'Кр-звезда'!E41</f>
        <v>10</v>
      </c>
      <c r="E61" s="142">
        <f>'Кр-звезда'!F41</f>
        <v>0</v>
      </c>
      <c r="F61" s="46">
        <f t="shared" si="2"/>
        <v>0</v>
      </c>
      <c r="G61" s="46">
        <f t="shared" si="3"/>
        <v>0</v>
      </c>
    </row>
    <row r="62" spans="1:7" ht="21" customHeight="1">
      <c r="A62" s="48" t="s">
        <v>101</v>
      </c>
      <c r="B62" s="161" t="s">
        <v>96</v>
      </c>
      <c r="C62" s="143">
        <f>C63</f>
        <v>900.6000000000001</v>
      </c>
      <c r="D62" s="143">
        <f>D63</f>
        <v>458.29999999999995</v>
      </c>
      <c r="E62" s="143">
        <f>E63</f>
        <v>286.2</v>
      </c>
      <c r="F62" s="46">
        <f t="shared" si="2"/>
        <v>0.3177881412391738</v>
      </c>
      <c r="G62" s="46">
        <f t="shared" si="3"/>
        <v>0.6244817804931269</v>
      </c>
    </row>
    <row r="63" spans="1:8" s="32" customFormat="1" ht="31.5">
      <c r="A63" s="90" t="s">
        <v>102</v>
      </c>
      <c r="B63" s="139" t="s">
        <v>97</v>
      </c>
      <c r="C63" s="140">
        <f>'Кр-звезда'!D44+Макарово!D42+Октябрьский!D41+Салтыковка!D42+Урусово!D42+'Ш-Голицыно'!D43</f>
        <v>900.6000000000001</v>
      </c>
      <c r="D63" s="140">
        <f>'Кр-звезда'!E44+Макарово!E42+Октябрьский!E41+Салтыковка!E42+Урусово!E42+'Ш-Голицыно'!E43</f>
        <v>458.29999999999995</v>
      </c>
      <c r="E63" s="140">
        <f>'Кр-звезда'!F44+Макарово!F42+Октябрьский!F41+Салтыковка!F42+Урусово!F42+'Ш-Голицыно'!F43</f>
        <v>286.2</v>
      </c>
      <c r="F63" s="46">
        <f t="shared" si="2"/>
        <v>0.3177881412391738</v>
      </c>
      <c r="G63" s="46">
        <f t="shared" si="3"/>
        <v>0.6244817804931269</v>
      </c>
      <c r="H63" s="44"/>
    </row>
    <row r="64" spans="1:7" ht="21" customHeight="1">
      <c r="A64" s="48" t="s">
        <v>69</v>
      </c>
      <c r="B64" s="161" t="s">
        <v>35</v>
      </c>
      <c r="C64" s="143">
        <f>C66+C65</f>
        <v>1204.6</v>
      </c>
      <c r="D64" s="143">
        <f>D66+D65</f>
        <v>813.2</v>
      </c>
      <c r="E64" s="143">
        <f>E66+E65</f>
        <v>733.4000000000001</v>
      </c>
      <c r="F64" s="46">
        <f t="shared" si="2"/>
        <v>0.608832807570978</v>
      </c>
      <c r="G64" s="46">
        <f t="shared" si="3"/>
        <v>0.9018691588785047</v>
      </c>
    </row>
    <row r="65" spans="1:7" ht="36.75" customHeight="1">
      <c r="A65" s="90" t="s">
        <v>103</v>
      </c>
      <c r="B65" s="139" t="s">
        <v>351</v>
      </c>
      <c r="C65" s="143">
        <f>Урусово!D45+'Кр-звезда'!D47</f>
        <v>14.6</v>
      </c>
      <c r="D65" s="143">
        <f>Урусово!E45+'Кр-звезда'!E47</f>
        <v>14.6</v>
      </c>
      <c r="E65" s="143">
        <f>Урусово!F45+'Кр-звезда'!F47</f>
        <v>6.199999999999999</v>
      </c>
      <c r="F65" s="46">
        <f t="shared" si="2"/>
        <v>0.4246575342465753</v>
      </c>
      <c r="G65" s="46">
        <f t="shared" si="3"/>
        <v>0.4246575342465753</v>
      </c>
    </row>
    <row r="66" spans="1:8" s="32" customFormat="1" ht="39.75" customHeight="1">
      <c r="A66" s="90" t="s">
        <v>142</v>
      </c>
      <c r="B66" s="139" t="s">
        <v>165</v>
      </c>
      <c r="C66" s="140">
        <f>C67+C70+C74</f>
        <v>1190</v>
      </c>
      <c r="D66" s="140">
        <f>D67+D70+D74</f>
        <v>798.6</v>
      </c>
      <c r="E66" s="140">
        <f>E67+E70+E74</f>
        <v>727.2</v>
      </c>
      <c r="F66" s="46">
        <f t="shared" si="2"/>
        <v>0.61109243697479</v>
      </c>
      <c r="G66" s="46">
        <f t="shared" si="3"/>
        <v>0.9105935386927123</v>
      </c>
      <c r="H66" s="44"/>
    </row>
    <row r="67" spans="1:7" ht="69" customHeight="1">
      <c r="A67" s="164"/>
      <c r="B67" s="160" t="s">
        <v>425</v>
      </c>
      <c r="C67" s="141">
        <f>C68+C69</f>
        <v>200</v>
      </c>
      <c r="D67" s="141">
        <f>D68+D69</f>
        <v>200</v>
      </c>
      <c r="E67" s="141">
        <f>E68+E69</f>
        <v>179.4</v>
      </c>
      <c r="F67" s="46">
        <f t="shared" si="2"/>
        <v>0.897</v>
      </c>
      <c r="G67" s="46">
        <f t="shared" si="3"/>
        <v>0.897</v>
      </c>
    </row>
    <row r="68" spans="1:7" ht="81.75" customHeight="1">
      <c r="A68" s="164"/>
      <c r="B68" s="55" t="s">
        <v>260</v>
      </c>
      <c r="C68" s="141">
        <f>МР!D58</f>
        <v>100</v>
      </c>
      <c r="D68" s="141">
        <f>МР!E58</f>
        <v>100</v>
      </c>
      <c r="E68" s="141">
        <f>МР!F58</f>
        <v>100</v>
      </c>
      <c r="F68" s="46">
        <f t="shared" si="2"/>
        <v>1</v>
      </c>
      <c r="G68" s="46">
        <f t="shared" si="3"/>
        <v>1</v>
      </c>
    </row>
    <row r="69" spans="1:7" ht="35.25" customHeight="1">
      <c r="A69" s="164"/>
      <c r="B69" s="55" t="s">
        <v>262</v>
      </c>
      <c r="C69" s="141">
        <f>МР!D59</f>
        <v>100</v>
      </c>
      <c r="D69" s="141">
        <f>МР!E59</f>
        <v>100</v>
      </c>
      <c r="E69" s="141">
        <f>МР!F59</f>
        <v>79.4</v>
      </c>
      <c r="F69" s="46">
        <f t="shared" si="2"/>
        <v>0.794</v>
      </c>
      <c r="G69" s="46">
        <f t="shared" si="3"/>
        <v>0.794</v>
      </c>
    </row>
    <row r="70" spans="1:7" ht="93.75" customHeight="1">
      <c r="A70" s="164"/>
      <c r="B70" s="160" t="s">
        <v>327</v>
      </c>
      <c r="C70" s="141">
        <f>C71+C72+C73</f>
        <v>690</v>
      </c>
      <c r="D70" s="141">
        <f>D71+D72+D73</f>
        <v>298.6</v>
      </c>
      <c r="E70" s="141">
        <f>E71+E72+E73</f>
        <v>247.8</v>
      </c>
      <c r="F70" s="46">
        <f t="shared" si="2"/>
        <v>0.3591304347826087</v>
      </c>
      <c r="G70" s="46">
        <f t="shared" si="3"/>
        <v>0.8298727394507702</v>
      </c>
    </row>
    <row r="71" spans="1:7" ht="35.25" customHeight="1">
      <c r="A71" s="164"/>
      <c r="B71" s="55" t="s">
        <v>282</v>
      </c>
      <c r="C71" s="141">
        <f>'МО г.Ртищево'!D50</f>
        <v>150</v>
      </c>
      <c r="D71" s="141">
        <f>'МО г.Ртищево'!E50</f>
        <v>31.5</v>
      </c>
      <c r="E71" s="141">
        <f>'МО г.Ртищево'!F50</f>
        <v>24.9</v>
      </c>
      <c r="F71" s="46">
        <f t="shared" si="2"/>
        <v>0.16599999999999998</v>
      </c>
      <c r="G71" s="46">
        <f t="shared" si="3"/>
        <v>0.7904761904761904</v>
      </c>
    </row>
    <row r="72" spans="1:7" ht="51.75" customHeight="1">
      <c r="A72" s="164"/>
      <c r="B72" s="55" t="s">
        <v>284</v>
      </c>
      <c r="C72" s="141">
        <f>'МО г.Ртищево'!D51</f>
        <v>530</v>
      </c>
      <c r="D72" s="141">
        <f>'МО г.Ртищево'!E51</f>
        <v>265</v>
      </c>
      <c r="E72" s="141">
        <f>'МО г.Ртищево'!F51</f>
        <v>222.9</v>
      </c>
      <c r="F72" s="46">
        <f t="shared" si="2"/>
        <v>0.42056603773584905</v>
      </c>
      <c r="G72" s="46">
        <f t="shared" si="3"/>
        <v>0.8411320754716981</v>
      </c>
    </row>
    <row r="73" spans="1:7" ht="34.5" customHeight="1">
      <c r="A73" s="164"/>
      <c r="B73" s="55" t="s">
        <v>288</v>
      </c>
      <c r="C73" s="141">
        <f>'МО г.Ртищево'!D53</f>
        <v>10</v>
      </c>
      <c r="D73" s="141">
        <f>'МО г.Ртищево'!E53</f>
        <v>2.1</v>
      </c>
      <c r="E73" s="141">
        <f>'МО г.Ртищево'!F53</f>
        <v>0</v>
      </c>
      <c r="F73" s="46">
        <f t="shared" si="2"/>
        <v>0</v>
      </c>
      <c r="G73" s="46">
        <f t="shared" si="3"/>
        <v>0</v>
      </c>
    </row>
    <row r="74" spans="1:7" ht="34.5" customHeight="1">
      <c r="A74" s="164"/>
      <c r="B74" s="55" t="s">
        <v>443</v>
      </c>
      <c r="C74" s="141">
        <f>'МО г.Ртищево'!D54</f>
        <v>300</v>
      </c>
      <c r="D74" s="141">
        <f>'МО г.Ртищево'!E54</f>
        <v>300</v>
      </c>
      <c r="E74" s="141">
        <f>'МО г.Ртищево'!F54</f>
        <v>300</v>
      </c>
      <c r="F74" s="46">
        <f t="shared" si="2"/>
        <v>1</v>
      </c>
      <c r="G74" s="46">
        <f t="shared" si="3"/>
        <v>1</v>
      </c>
    </row>
    <row r="75" spans="1:7" ht="22.5" customHeight="1">
      <c r="A75" s="48" t="s">
        <v>70</v>
      </c>
      <c r="B75" s="161" t="s">
        <v>37</v>
      </c>
      <c r="C75" s="143">
        <f>C76+C78+C82+C96</f>
        <v>45728</v>
      </c>
      <c r="D75" s="143">
        <f>D76+D78+D82+D96</f>
        <v>26454.4</v>
      </c>
      <c r="E75" s="143">
        <f>E76+E78+E82+E96</f>
        <v>1300.9</v>
      </c>
      <c r="F75" s="46">
        <f t="shared" si="2"/>
        <v>0.028448652904128763</v>
      </c>
      <c r="G75" s="46">
        <f t="shared" si="3"/>
        <v>0.04917518446836821</v>
      </c>
    </row>
    <row r="76" spans="1:7" ht="22.5" customHeight="1">
      <c r="A76" s="48" t="s">
        <v>217</v>
      </c>
      <c r="B76" s="161" t="s">
        <v>297</v>
      </c>
      <c r="C76" s="143">
        <f>C77</f>
        <v>133.9</v>
      </c>
      <c r="D76" s="143">
        <f>D77</f>
        <v>66</v>
      </c>
      <c r="E76" s="143">
        <f>E77</f>
        <v>0</v>
      </c>
      <c r="F76" s="46">
        <f t="shared" si="2"/>
        <v>0</v>
      </c>
      <c r="G76" s="46">
        <f t="shared" si="3"/>
        <v>0</v>
      </c>
    </row>
    <row r="77" spans="1:7" ht="32.25" customHeight="1">
      <c r="A77" s="48"/>
      <c r="B77" s="160" t="s">
        <v>245</v>
      </c>
      <c r="C77" s="143">
        <f>МР!D65</f>
        <v>133.9</v>
      </c>
      <c r="D77" s="143">
        <f>МР!E65</f>
        <v>66</v>
      </c>
      <c r="E77" s="143">
        <f>МР!F65</f>
        <v>0</v>
      </c>
      <c r="F77" s="46">
        <f t="shared" si="2"/>
        <v>0</v>
      </c>
      <c r="G77" s="46">
        <f t="shared" si="3"/>
        <v>0</v>
      </c>
    </row>
    <row r="78" spans="1:7" ht="19.5" customHeight="1">
      <c r="A78" s="48" t="s">
        <v>263</v>
      </c>
      <c r="B78" s="161" t="s">
        <v>298</v>
      </c>
      <c r="C78" s="143">
        <f aca="true" t="shared" si="4" ref="C78:E79">C79</f>
        <v>300</v>
      </c>
      <c r="D78" s="143">
        <f t="shared" si="4"/>
        <v>300</v>
      </c>
      <c r="E78" s="143">
        <f t="shared" si="4"/>
        <v>0</v>
      </c>
      <c r="F78" s="46">
        <f t="shared" si="2"/>
        <v>0</v>
      </c>
      <c r="G78" s="46">
        <f t="shared" si="3"/>
        <v>0</v>
      </c>
    </row>
    <row r="79" spans="1:7" ht="31.5">
      <c r="A79" s="48"/>
      <c r="B79" s="61" t="s">
        <v>360</v>
      </c>
      <c r="C79" s="143">
        <f t="shared" si="4"/>
        <v>300</v>
      </c>
      <c r="D79" s="143">
        <f t="shared" si="4"/>
        <v>300</v>
      </c>
      <c r="E79" s="143">
        <f t="shared" si="4"/>
        <v>0</v>
      </c>
      <c r="F79" s="46">
        <f t="shared" si="2"/>
        <v>0</v>
      </c>
      <c r="G79" s="46">
        <f t="shared" si="3"/>
        <v>0</v>
      </c>
    </row>
    <row r="80" spans="1:7" ht="67.5" customHeight="1">
      <c r="A80" s="48"/>
      <c r="B80" s="160" t="s">
        <v>362</v>
      </c>
      <c r="C80" s="143">
        <f>МР!D70+'МО г.Ртищево'!D57</f>
        <v>300</v>
      </c>
      <c r="D80" s="143">
        <f>МР!E70+'МО г.Ртищево'!E57</f>
        <v>300</v>
      </c>
      <c r="E80" s="143">
        <f>МР!F70+'МО г.Ртищево'!F57</f>
        <v>0</v>
      </c>
      <c r="F80" s="46">
        <f t="shared" si="2"/>
        <v>0</v>
      </c>
      <c r="G80" s="46">
        <f t="shared" si="3"/>
        <v>0</v>
      </c>
    </row>
    <row r="81" spans="1:7" ht="50.25" customHeight="1" hidden="1">
      <c r="A81" s="48"/>
      <c r="B81" s="160" t="s">
        <v>265</v>
      </c>
      <c r="C81" s="143">
        <f>МР!D68</f>
        <v>0</v>
      </c>
      <c r="D81" s="143">
        <f>МР!E68</f>
        <v>0</v>
      </c>
      <c r="E81" s="143">
        <f>МР!F68</f>
        <v>0</v>
      </c>
      <c r="F81" s="46" t="e">
        <f t="shared" si="2"/>
        <v>#DIV/0!</v>
      </c>
      <c r="G81" s="46" t="e">
        <f t="shared" si="3"/>
        <v>#DIV/0!</v>
      </c>
    </row>
    <row r="82" spans="1:8" s="32" customFormat="1" ht="35.25" customHeight="1">
      <c r="A82" s="90" t="s">
        <v>109</v>
      </c>
      <c r="B82" s="139" t="s">
        <v>202</v>
      </c>
      <c r="C82" s="140">
        <f>C83+C84+C86+C87+C88+C92+C91+C85+C89+C90</f>
        <v>42895.7</v>
      </c>
      <c r="D82" s="140">
        <f>D83+D84+D86+D87+D88+D92+D91+D85+D89+D90</f>
        <v>24858.5</v>
      </c>
      <c r="E82" s="140">
        <f>E83+E84+E86+E87+E88+E92+E91+E85+E89+E90</f>
        <v>1103.4</v>
      </c>
      <c r="F82" s="46">
        <f t="shared" si="2"/>
        <v>0.02572285800208413</v>
      </c>
      <c r="G82" s="46">
        <f t="shared" si="3"/>
        <v>0.04438723173160086</v>
      </c>
      <c r="H82" s="44"/>
    </row>
    <row r="83" spans="1:8" s="32" customFormat="1" ht="60.75" customHeight="1" hidden="1">
      <c r="A83" s="90"/>
      <c r="B83" s="55" t="s">
        <v>247</v>
      </c>
      <c r="C83" s="140">
        <f>МР!D72</f>
        <v>14558.8</v>
      </c>
      <c r="D83" s="140">
        <f>МР!E72</f>
        <v>10217.9</v>
      </c>
      <c r="E83" s="140">
        <f>МР!F72</f>
        <v>0</v>
      </c>
      <c r="F83" s="46">
        <f t="shared" si="2"/>
        <v>0</v>
      </c>
      <c r="G83" s="46">
        <f t="shared" si="3"/>
        <v>0</v>
      </c>
      <c r="H83" s="44"/>
    </row>
    <row r="84" spans="1:8" s="32" customFormat="1" ht="66.75" customHeight="1">
      <c r="A84" s="90"/>
      <c r="B84" s="61" t="s">
        <v>431</v>
      </c>
      <c r="C84" s="140">
        <f>МР!D73</f>
        <v>1743.6</v>
      </c>
      <c r="D84" s="140">
        <f>МР!E73</f>
        <v>1743.6</v>
      </c>
      <c r="E84" s="140">
        <f>МР!F73</f>
        <v>0</v>
      </c>
      <c r="F84" s="46">
        <f t="shared" si="2"/>
        <v>0</v>
      </c>
      <c r="G84" s="46">
        <f t="shared" si="3"/>
        <v>0</v>
      </c>
      <c r="H84" s="44"/>
    </row>
    <row r="85" spans="1:8" s="32" customFormat="1" ht="56.25" customHeight="1" hidden="1">
      <c r="A85" s="90"/>
      <c r="B85" s="61" t="s">
        <v>347</v>
      </c>
      <c r="C85" s="140">
        <f>МР!D74</f>
        <v>0</v>
      </c>
      <c r="D85" s="140">
        <f>МР!E74</f>
        <v>0</v>
      </c>
      <c r="E85" s="140">
        <f>МР!F74</f>
        <v>0</v>
      </c>
      <c r="F85" s="46" t="e">
        <f t="shared" si="2"/>
        <v>#DIV/0!</v>
      </c>
      <c r="G85" s="46" t="e">
        <f t="shared" si="3"/>
        <v>#DIV/0!</v>
      </c>
      <c r="H85" s="44"/>
    </row>
    <row r="86" spans="1:8" s="32" customFormat="1" ht="69" customHeight="1">
      <c r="A86" s="90"/>
      <c r="B86" s="61" t="s">
        <v>302</v>
      </c>
      <c r="C86" s="140">
        <f>МР!D75</f>
        <v>9262.2</v>
      </c>
      <c r="D86" s="140">
        <f>МР!E75</f>
        <v>4631.1</v>
      </c>
      <c r="E86" s="140">
        <f>МР!F75</f>
        <v>0</v>
      </c>
      <c r="F86" s="46">
        <f t="shared" si="2"/>
        <v>0</v>
      </c>
      <c r="G86" s="46">
        <f t="shared" si="3"/>
        <v>0</v>
      </c>
      <c r="H86" s="44"/>
    </row>
    <row r="87" spans="1:8" s="32" customFormat="1" ht="83.25" customHeight="1">
      <c r="A87" s="90"/>
      <c r="B87" s="61" t="s">
        <v>304</v>
      </c>
      <c r="C87" s="140">
        <f>МР!D76</f>
        <v>92.6</v>
      </c>
      <c r="D87" s="140">
        <f>МР!E76</f>
        <v>92.6</v>
      </c>
      <c r="E87" s="140">
        <f>МР!F76</f>
        <v>0</v>
      </c>
      <c r="F87" s="46">
        <f t="shared" si="2"/>
        <v>0</v>
      </c>
      <c r="G87" s="46">
        <f t="shared" si="3"/>
        <v>0</v>
      </c>
      <c r="H87" s="44"/>
    </row>
    <row r="88" spans="1:8" s="32" customFormat="1" ht="51.75" customHeight="1">
      <c r="A88" s="90"/>
      <c r="B88" s="61" t="s">
        <v>383</v>
      </c>
      <c r="C88" s="140">
        <f>МР!D77</f>
        <v>489.4</v>
      </c>
      <c r="D88" s="140">
        <f>МР!E77</f>
        <v>489.4</v>
      </c>
      <c r="E88" s="140">
        <f>МР!F77</f>
        <v>0</v>
      </c>
      <c r="F88" s="46">
        <f t="shared" si="2"/>
        <v>0</v>
      </c>
      <c r="G88" s="46">
        <f t="shared" si="3"/>
        <v>0</v>
      </c>
      <c r="H88" s="44"/>
    </row>
    <row r="89" spans="1:8" s="32" customFormat="1" ht="51.75" customHeight="1">
      <c r="A89" s="90"/>
      <c r="B89" s="61" t="s">
        <v>429</v>
      </c>
      <c r="C89" s="140">
        <f>МР!D78</f>
        <v>1600</v>
      </c>
      <c r="D89" s="140">
        <f>МР!E78</f>
        <v>1600</v>
      </c>
      <c r="E89" s="140">
        <f>МР!F78</f>
        <v>1103.4</v>
      </c>
      <c r="F89" s="46">
        <f t="shared" si="2"/>
        <v>0.689625</v>
      </c>
      <c r="G89" s="46">
        <f t="shared" si="3"/>
        <v>0.689625</v>
      </c>
      <c r="H89" s="44"/>
    </row>
    <row r="90" spans="1:8" s="32" customFormat="1" ht="51.75" customHeight="1">
      <c r="A90" s="90"/>
      <c r="B90" s="61" t="s">
        <v>432</v>
      </c>
      <c r="C90" s="140">
        <f>МР!D79</f>
        <v>500</v>
      </c>
      <c r="D90" s="140">
        <f>МР!E79</f>
        <v>500</v>
      </c>
      <c r="E90" s="140">
        <f>МР!F79</f>
        <v>0</v>
      </c>
      <c r="F90" s="46">
        <f t="shared" si="2"/>
        <v>0</v>
      </c>
      <c r="G90" s="46">
        <f t="shared" si="3"/>
        <v>0</v>
      </c>
      <c r="H90" s="44"/>
    </row>
    <row r="91" spans="1:8" s="32" customFormat="1" ht="27" customHeight="1">
      <c r="A91" s="90"/>
      <c r="B91" s="64" t="s">
        <v>233</v>
      </c>
      <c r="C91" s="140">
        <f>МР!D80</f>
        <v>8986.7</v>
      </c>
      <c r="D91" s="140">
        <f>МР!E80</f>
        <v>1336.7</v>
      </c>
      <c r="E91" s="140">
        <f>МР!F80</f>
        <v>0</v>
      </c>
      <c r="F91" s="46">
        <f t="shared" si="2"/>
        <v>0</v>
      </c>
      <c r="G91" s="46">
        <f t="shared" si="3"/>
        <v>0</v>
      </c>
      <c r="H91" s="44"/>
    </row>
    <row r="92" spans="1:7" ht="55.5" customHeight="1">
      <c r="A92" s="164"/>
      <c r="B92" s="61" t="s">
        <v>423</v>
      </c>
      <c r="C92" s="144">
        <f>C93+C94+C95</f>
        <v>5662.4</v>
      </c>
      <c r="D92" s="144">
        <f>D93+D94+D95</f>
        <v>4247.2</v>
      </c>
      <c r="E92" s="144">
        <f>E93+E94+E95</f>
        <v>0</v>
      </c>
      <c r="F92" s="46">
        <f t="shared" si="2"/>
        <v>0</v>
      </c>
      <c r="G92" s="46">
        <f t="shared" si="3"/>
        <v>0</v>
      </c>
    </row>
    <row r="93" spans="1:7" ht="40.5" customHeight="1">
      <c r="A93" s="164"/>
      <c r="B93" s="61" t="s">
        <v>383</v>
      </c>
      <c r="C93" s="144">
        <f>'МО г.Ртищево'!D61</f>
        <v>2000</v>
      </c>
      <c r="D93" s="144">
        <f>'МО г.Ртищево'!E61</f>
        <v>1958</v>
      </c>
      <c r="E93" s="144">
        <f>'МО г.Ртищево'!F61</f>
        <v>0</v>
      </c>
      <c r="F93" s="46">
        <f t="shared" si="2"/>
        <v>0</v>
      </c>
      <c r="G93" s="46">
        <f t="shared" si="3"/>
        <v>0</v>
      </c>
    </row>
    <row r="94" spans="1:7" ht="42.75" customHeight="1">
      <c r="A94" s="164"/>
      <c r="B94" s="61" t="s">
        <v>384</v>
      </c>
      <c r="C94" s="144">
        <f>'МО г.Ртищево'!D62</f>
        <v>3262.4</v>
      </c>
      <c r="D94" s="144">
        <f>'МО г.Ртищево'!E62</f>
        <v>1889.2</v>
      </c>
      <c r="E94" s="144">
        <f>'МО г.Ртищево'!F62</f>
        <v>0</v>
      </c>
      <c r="F94" s="46">
        <f t="shared" si="2"/>
        <v>0</v>
      </c>
      <c r="G94" s="46">
        <f t="shared" si="3"/>
        <v>0</v>
      </c>
    </row>
    <row r="95" spans="1:7" ht="42.75" customHeight="1">
      <c r="A95" s="164"/>
      <c r="B95" s="61" t="s">
        <v>432</v>
      </c>
      <c r="C95" s="144">
        <f>'МО г.Ртищево'!D63</f>
        <v>400</v>
      </c>
      <c r="D95" s="144">
        <f>'МО г.Ртищево'!E63</f>
        <v>400</v>
      </c>
      <c r="E95" s="144">
        <f>'МО г.Ртищево'!F63</f>
        <v>0</v>
      </c>
      <c r="F95" s="46">
        <f t="shared" si="2"/>
        <v>0</v>
      </c>
      <c r="G95" s="46">
        <f t="shared" si="3"/>
        <v>0</v>
      </c>
    </row>
    <row r="96" spans="1:8" s="32" customFormat="1" ht="36" customHeight="1">
      <c r="A96" s="90" t="s">
        <v>71</v>
      </c>
      <c r="B96" s="145" t="s">
        <v>175</v>
      </c>
      <c r="C96" s="140">
        <f>C97+C98+C99</f>
        <v>2398.4</v>
      </c>
      <c r="D96" s="140">
        <f>D97+D98+D99</f>
        <v>1229.9</v>
      </c>
      <c r="E96" s="140">
        <f>E97+E98+E99</f>
        <v>197.5</v>
      </c>
      <c r="F96" s="46">
        <f t="shared" si="2"/>
        <v>0.08234656437625083</v>
      </c>
      <c r="G96" s="46">
        <f t="shared" si="3"/>
        <v>0.1605821611513131</v>
      </c>
      <c r="H96" s="44"/>
    </row>
    <row r="97" spans="1:7" ht="39.75" customHeight="1">
      <c r="A97" s="48"/>
      <c r="B97" s="68" t="s">
        <v>113</v>
      </c>
      <c r="C97" s="141">
        <f>МР!D83+'Кр-звезда'!D50+Макарово!D48+Октябрьский!D47+Салтыковка!D48+Урусово!D48+'Ш-Голицыно'!D49+'МО г.Ртищево'!D65</f>
        <v>383.4</v>
      </c>
      <c r="D97" s="141">
        <f>МР!E83+'Кр-звезда'!E50+Макарово!E48+Октябрьский!E47+Салтыковка!E48+Урусово!E48+'Ш-Голицыно'!E49+'МО г.Ртищево'!E65</f>
        <v>259.9</v>
      </c>
      <c r="E97" s="141">
        <f>МР!F83+'Кр-звезда'!F50+Макарово!F48+Октябрьский!F47+Салтыковка!F48+Урусово!F48+'Ш-Голицыно'!F49+'МО г.Ртищево'!F65</f>
        <v>40.4</v>
      </c>
      <c r="F97" s="46">
        <f t="shared" si="2"/>
        <v>0.10537297861241524</v>
      </c>
      <c r="G97" s="46">
        <f t="shared" si="3"/>
        <v>0.15544440169295884</v>
      </c>
    </row>
    <row r="98" spans="1:7" ht="65.25" customHeight="1">
      <c r="A98" s="48"/>
      <c r="B98" s="68" t="s">
        <v>424</v>
      </c>
      <c r="C98" s="141">
        <f>МР!D84</f>
        <v>2000</v>
      </c>
      <c r="D98" s="141">
        <f>МР!E84</f>
        <v>965</v>
      </c>
      <c r="E98" s="141">
        <f>МР!F84</f>
        <v>157.1</v>
      </c>
      <c r="F98" s="46">
        <f t="shared" si="2"/>
        <v>0.07855</v>
      </c>
      <c r="G98" s="46">
        <f t="shared" si="3"/>
        <v>0.16279792746113989</v>
      </c>
    </row>
    <row r="99" spans="1:7" ht="51" customHeight="1">
      <c r="A99" s="48"/>
      <c r="B99" s="68" t="s">
        <v>268</v>
      </c>
      <c r="C99" s="141">
        <f>МР!D86</f>
        <v>15</v>
      </c>
      <c r="D99" s="141">
        <f>МР!E86</f>
        <v>5</v>
      </c>
      <c r="E99" s="141">
        <f>МР!F86</f>
        <v>0</v>
      </c>
      <c r="F99" s="46">
        <f t="shared" si="2"/>
        <v>0</v>
      </c>
      <c r="G99" s="46">
        <f t="shared" si="3"/>
        <v>0</v>
      </c>
    </row>
    <row r="100" spans="1:7" ht="27" customHeight="1">
      <c r="A100" s="71" t="s">
        <v>72</v>
      </c>
      <c r="B100" s="163" t="s">
        <v>38</v>
      </c>
      <c r="C100" s="143">
        <f>C101+C113+C120</f>
        <v>62073.9</v>
      </c>
      <c r="D100" s="143">
        <f>D101+D113+D120</f>
        <v>41448.3</v>
      </c>
      <c r="E100" s="143">
        <f>E101+E113+E120</f>
        <v>16457.700000000004</v>
      </c>
      <c r="F100" s="46">
        <f t="shared" si="2"/>
        <v>0.2651307554382761</v>
      </c>
      <c r="G100" s="46">
        <f t="shared" si="3"/>
        <v>0.3970657421414148</v>
      </c>
    </row>
    <row r="101" spans="1:8" s="32" customFormat="1" ht="31.5">
      <c r="A101" s="90" t="s">
        <v>73</v>
      </c>
      <c r="B101" s="139" t="s">
        <v>39</v>
      </c>
      <c r="C101" s="140">
        <f>C111+C112+C102+C110</f>
        <v>3440.2</v>
      </c>
      <c r="D101" s="140">
        <f>D111+D112+D102+D110</f>
        <v>1644.5</v>
      </c>
      <c r="E101" s="140">
        <f>E111+E112+E102+E110</f>
        <v>655.4</v>
      </c>
      <c r="F101" s="46">
        <f t="shared" si="2"/>
        <v>0.19051217952444627</v>
      </c>
      <c r="G101" s="46">
        <f t="shared" si="3"/>
        <v>0.3985405898449377</v>
      </c>
      <c r="H101" s="44"/>
    </row>
    <row r="102" spans="1:8" s="32" customFormat="1" ht="52.5" customHeight="1">
      <c r="A102" s="90"/>
      <c r="B102" s="55" t="s">
        <v>267</v>
      </c>
      <c r="C102" s="140">
        <f>C103+C104+C105+C106+C107+C108+C109</f>
        <v>400</v>
      </c>
      <c r="D102" s="140">
        <f>D103+D104+D105+D106+D107+D108+D109</f>
        <v>280</v>
      </c>
      <c r="E102" s="140">
        <f>E103+E104+E105+E106+E107+E108+E109</f>
        <v>280</v>
      </c>
      <c r="F102" s="46">
        <f t="shared" si="2"/>
        <v>0.7</v>
      </c>
      <c r="G102" s="46">
        <f t="shared" si="3"/>
        <v>1</v>
      </c>
      <c r="H102" s="44"/>
    </row>
    <row r="103" spans="1:8" s="32" customFormat="1" ht="52.5" customHeight="1">
      <c r="A103" s="90"/>
      <c r="B103" s="55" t="s">
        <v>367</v>
      </c>
      <c r="C103" s="140">
        <f>МР!D92</f>
        <v>100</v>
      </c>
      <c r="D103" s="140">
        <f>МР!E92</f>
        <v>70</v>
      </c>
      <c r="E103" s="140">
        <f>МР!F92</f>
        <v>70</v>
      </c>
      <c r="F103" s="46">
        <f t="shared" si="2"/>
        <v>0.7</v>
      </c>
      <c r="G103" s="46">
        <f t="shared" si="3"/>
        <v>1</v>
      </c>
      <c r="H103" s="44"/>
    </row>
    <row r="104" spans="1:8" s="32" customFormat="1" ht="52.5" customHeight="1">
      <c r="A104" s="90"/>
      <c r="B104" s="55" t="s">
        <v>369</v>
      </c>
      <c r="C104" s="140">
        <f>МР!D93</f>
        <v>50</v>
      </c>
      <c r="D104" s="140">
        <f>МР!E93</f>
        <v>35</v>
      </c>
      <c r="E104" s="140">
        <f>МР!F93</f>
        <v>35</v>
      </c>
      <c r="F104" s="46">
        <f t="shared" si="2"/>
        <v>0.7</v>
      </c>
      <c r="G104" s="46">
        <f t="shared" si="3"/>
        <v>1</v>
      </c>
      <c r="H104" s="44"/>
    </row>
    <row r="105" spans="1:8" s="32" customFormat="1" ht="52.5" customHeight="1">
      <c r="A105" s="90"/>
      <c r="B105" s="55" t="s">
        <v>371</v>
      </c>
      <c r="C105" s="140">
        <f>МР!D94</f>
        <v>50</v>
      </c>
      <c r="D105" s="140">
        <f>МР!E94</f>
        <v>35</v>
      </c>
      <c r="E105" s="140">
        <f>МР!F94</f>
        <v>35</v>
      </c>
      <c r="F105" s="46">
        <f t="shared" si="2"/>
        <v>0.7</v>
      </c>
      <c r="G105" s="46">
        <f t="shared" si="3"/>
        <v>1</v>
      </c>
      <c r="H105" s="44"/>
    </row>
    <row r="106" spans="1:8" s="32" customFormat="1" ht="52.5" customHeight="1">
      <c r="A106" s="90"/>
      <c r="B106" s="55" t="s">
        <v>372</v>
      </c>
      <c r="C106" s="140">
        <f>МР!D95</f>
        <v>50</v>
      </c>
      <c r="D106" s="140">
        <f>МР!E95</f>
        <v>35</v>
      </c>
      <c r="E106" s="140">
        <f>МР!F95</f>
        <v>35</v>
      </c>
      <c r="F106" s="46">
        <f t="shared" si="2"/>
        <v>0.7</v>
      </c>
      <c r="G106" s="46">
        <f t="shared" si="3"/>
        <v>1</v>
      </c>
      <c r="H106" s="44"/>
    </row>
    <row r="107" spans="1:8" s="32" customFormat="1" ht="52.5" customHeight="1">
      <c r="A107" s="90"/>
      <c r="B107" s="55" t="s">
        <v>373</v>
      </c>
      <c r="C107" s="140">
        <f>МР!D96</f>
        <v>50</v>
      </c>
      <c r="D107" s="140">
        <f>МР!E96</f>
        <v>35</v>
      </c>
      <c r="E107" s="140">
        <f>МР!F96</f>
        <v>35</v>
      </c>
      <c r="F107" s="46">
        <f t="shared" si="2"/>
        <v>0.7</v>
      </c>
      <c r="G107" s="46">
        <f t="shared" si="3"/>
        <v>1</v>
      </c>
      <c r="H107" s="44"/>
    </row>
    <row r="108" spans="1:8" s="32" customFormat="1" ht="52.5" customHeight="1">
      <c r="A108" s="90"/>
      <c r="B108" s="55" t="s">
        <v>374</v>
      </c>
      <c r="C108" s="140">
        <f>МР!D97</f>
        <v>50</v>
      </c>
      <c r="D108" s="140">
        <f>МР!E97</f>
        <v>35</v>
      </c>
      <c r="E108" s="140">
        <f>МР!F97</f>
        <v>35</v>
      </c>
      <c r="F108" s="46">
        <f t="shared" si="2"/>
        <v>0.7</v>
      </c>
      <c r="G108" s="46">
        <f t="shared" si="3"/>
        <v>1</v>
      </c>
      <c r="H108" s="44"/>
    </row>
    <row r="109" spans="1:8" s="32" customFormat="1" ht="54.75" customHeight="1">
      <c r="A109" s="90"/>
      <c r="B109" s="55" t="s">
        <v>375</v>
      </c>
      <c r="C109" s="140">
        <f>МР!D98</f>
        <v>50</v>
      </c>
      <c r="D109" s="140">
        <f>МР!E98</f>
        <v>35</v>
      </c>
      <c r="E109" s="140">
        <f>МР!F98</f>
        <v>35</v>
      </c>
      <c r="F109" s="46">
        <f t="shared" si="2"/>
        <v>0.7</v>
      </c>
      <c r="G109" s="46">
        <f t="shared" si="3"/>
        <v>1</v>
      </c>
      <c r="H109" s="44"/>
    </row>
    <row r="110" spans="1:8" s="32" customFormat="1" ht="54.75" customHeight="1">
      <c r="A110" s="90"/>
      <c r="B110" s="55" t="s">
        <v>389</v>
      </c>
      <c r="C110" s="140">
        <f>'МО г.Ртищево'!D69</f>
        <v>100</v>
      </c>
      <c r="D110" s="140">
        <f>'МО г.Ртищево'!E69</f>
        <v>70</v>
      </c>
      <c r="E110" s="140">
        <f>'МО г.Ртищево'!F69</f>
        <v>70</v>
      </c>
      <c r="F110" s="46">
        <f aca="true" t="shared" si="5" ref="F110:F174">E110/C110</f>
        <v>0.7</v>
      </c>
      <c r="G110" s="46">
        <f aca="true" t="shared" si="6" ref="G110:G174">E110/D110</f>
        <v>1</v>
      </c>
      <c r="H110" s="44"/>
    </row>
    <row r="111" spans="1:7" ht="59.25" customHeight="1">
      <c r="A111" s="164"/>
      <c r="B111" s="160" t="s">
        <v>237</v>
      </c>
      <c r="C111" s="141">
        <f>'МО г.Ртищево'!D68</f>
        <v>1000</v>
      </c>
      <c r="D111" s="141">
        <f>'МО г.Ртищево'!E68</f>
        <v>358</v>
      </c>
      <c r="E111" s="141">
        <f>'МО г.Ртищево'!F68</f>
        <v>305.4</v>
      </c>
      <c r="F111" s="46">
        <f t="shared" si="5"/>
        <v>0.3054</v>
      </c>
      <c r="G111" s="46">
        <f t="shared" si="6"/>
        <v>0.853072625698324</v>
      </c>
    </row>
    <row r="112" spans="1:7" ht="34.5" customHeight="1">
      <c r="A112" s="164"/>
      <c r="B112" s="160" t="s">
        <v>156</v>
      </c>
      <c r="C112" s="141">
        <f>МР!D90+'МО г.Ртищево'!D70</f>
        <v>1940.2</v>
      </c>
      <c r="D112" s="141">
        <f>МР!E90+'МО г.Ртищево'!E70</f>
        <v>936.5</v>
      </c>
      <c r="E112" s="141">
        <f>МР!F90+'МО г.Ртищево'!F70</f>
        <v>0</v>
      </c>
      <c r="F112" s="46">
        <f t="shared" si="5"/>
        <v>0</v>
      </c>
      <c r="G112" s="46">
        <f t="shared" si="6"/>
        <v>0</v>
      </c>
    </row>
    <row r="113" spans="1:8" s="32" customFormat="1" ht="21" customHeight="1">
      <c r="A113" s="90" t="s">
        <v>74</v>
      </c>
      <c r="B113" s="139" t="s">
        <v>203</v>
      </c>
      <c r="C113" s="140">
        <f>C114</f>
        <v>12790.3</v>
      </c>
      <c r="D113" s="140">
        <f>D114</f>
        <v>3835.3</v>
      </c>
      <c r="E113" s="140">
        <f>E114</f>
        <v>231.6</v>
      </c>
      <c r="F113" s="46">
        <f t="shared" si="5"/>
        <v>0.018107472068677046</v>
      </c>
      <c r="G113" s="46">
        <f t="shared" si="6"/>
        <v>0.060386410450290716</v>
      </c>
      <c r="H113" s="44"/>
    </row>
    <row r="114" spans="1:8" s="32" customFormat="1" ht="69" customHeight="1">
      <c r="A114" s="90"/>
      <c r="B114" s="160" t="s">
        <v>332</v>
      </c>
      <c r="C114" s="140">
        <f>C115+C116+C117+C118+C119</f>
        <v>12790.3</v>
      </c>
      <c r="D114" s="140">
        <f>D115+D116+D117+D118+D119</f>
        <v>3835.3</v>
      </c>
      <c r="E114" s="140">
        <f>E115+E116+E117+E118+E119</f>
        <v>231.6</v>
      </c>
      <c r="F114" s="46">
        <f t="shared" si="5"/>
        <v>0.018107472068677046</v>
      </c>
      <c r="G114" s="46">
        <f t="shared" si="6"/>
        <v>0.060386410450290716</v>
      </c>
      <c r="H114" s="44"/>
    </row>
    <row r="115" spans="1:8" s="32" customFormat="1" ht="20.25" customHeight="1">
      <c r="A115" s="90"/>
      <c r="B115" s="55" t="s">
        <v>274</v>
      </c>
      <c r="C115" s="140">
        <f>МР!D107</f>
        <v>6408.5</v>
      </c>
      <c r="D115" s="140">
        <f>МР!E107</f>
        <v>2053.5</v>
      </c>
      <c r="E115" s="140">
        <f>МР!F107</f>
        <v>0</v>
      </c>
      <c r="F115" s="46">
        <f t="shared" si="5"/>
        <v>0</v>
      </c>
      <c r="G115" s="46">
        <f t="shared" si="6"/>
        <v>0</v>
      </c>
      <c r="H115" s="44"/>
    </row>
    <row r="116" spans="1:8" s="32" customFormat="1" ht="34.5" customHeight="1">
      <c r="A116" s="90"/>
      <c r="B116" s="55" t="s">
        <v>315</v>
      </c>
      <c r="C116" s="140">
        <f>МР!D108</f>
        <v>90.3</v>
      </c>
      <c r="D116" s="140">
        <f>МР!E108</f>
        <v>90.3</v>
      </c>
      <c r="E116" s="140">
        <f>МР!F108</f>
        <v>4.6</v>
      </c>
      <c r="F116" s="46">
        <f t="shared" si="5"/>
        <v>0.05094130675526024</v>
      </c>
      <c r="G116" s="46">
        <f t="shared" si="6"/>
        <v>0.05094130675526024</v>
      </c>
      <c r="H116" s="44"/>
    </row>
    <row r="117" spans="1:8" s="32" customFormat="1" ht="52.5" customHeight="1">
      <c r="A117" s="90"/>
      <c r="B117" s="55" t="s">
        <v>339</v>
      </c>
      <c r="C117" s="140">
        <f>'МО г.Ртищево'!D76</f>
        <v>2000</v>
      </c>
      <c r="D117" s="140">
        <f>'МО г.Ртищево'!E76</f>
        <v>1400</v>
      </c>
      <c r="E117" s="140">
        <f>'МО г.Ртищево'!F76</f>
        <v>0</v>
      </c>
      <c r="F117" s="46">
        <f t="shared" si="5"/>
        <v>0</v>
      </c>
      <c r="G117" s="46">
        <f t="shared" si="6"/>
        <v>0</v>
      </c>
      <c r="H117" s="44"/>
    </row>
    <row r="118" spans="1:8" s="32" customFormat="1" ht="40.5" customHeight="1">
      <c r="A118" s="90"/>
      <c r="B118" s="55" t="s">
        <v>349</v>
      </c>
      <c r="C118" s="140">
        <f>'МО г.Ртищево'!D78</f>
        <v>4000</v>
      </c>
      <c r="D118" s="140">
        <f>'МО г.Ртищево'!E78</f>
        <v>0</v>
      </c>
      <c r="E118" s="140">
        <f>'МО г.Ртищево'!F78</f>
        <v>0</v>
      </c>
      <c r="F118" s="46">
        <f t="shared" si="5"/>
        <v>0</v>
      </c>
      <c r="G118" s="46">
        <v>0</v>
      </c>
      <c r="H118" s="44"/>
    </row>
    <row r="119" spans="1:8" s="32" customFormat="1" ht="48" customHeight="1">
      <c r="A119" s="90"/>
      <c r="B119" s="55" t="s">
        <v>435</v>
      </c>
      <c r="C119" s="140">
        <f>МР!D109</f>
        <v>291.5</v>
      </c>
      <c r="D119" s="140">
        <f>МР!E109</f>
        <v>291.5</v>
      </c>
      <c r="E119" s="140">
        <f>МР!F109</f>
        <v>227</v>
      </c>
      <c r="F119" s="46">
        <f t="shared" si="5"/>
        <v>0.7787307032590052</v>
      </c>
      <c r="G119" s="46">
        <f t="shared" si="6"/>
        <v>0.7787307032590052</v>
      </c>
      <c r="H119" s="44"/>
    </row>
    <row r="120" spans="1:8" s="32" customFormat="1" ht="21.75" customHeight="1">
      <c r="A120" s="90" t="s">
        <v>41</v>
      </c>
      <c r="B120" s="146" t="s">
        <v>42</v>
      </c>
      <c r="C120" s="140">
        <f>C121+C146+C145+C147+C138</f>
        <v>45843.4</v>
      </c>
      <c r="D120" s="140">
        <f>D121+D146+D145+D147+D138</f>
        <v>35968.5</v>
      </c>
      <c r="E120" s="140">
        <f>E121+E146+E145+E147+E138</f>
        <v>15570.700000000003</v>
      </c>
      <c r="F120" s="46">
        <f t="shared" si="5"/>
        <v>0.33964976419724546</v>
      </c>
      <c r="G120" s="46">
        <f t="shared" si="6"/>
        <v>0.43289823039604103</v>
      </c>
      <c r="H120" s="44"/>
    </row>
    <row r="121" spans="1:7" ht="52.5" customHeight="1">
      <c r="A121" s="164"/>
      <c r="B121" s="147" t="s">
        <v>390</v>
      </c>
      <c r="C121" s="141">
        <f>C122+C123+C124+C125+C126+C127+C128+C129+C130+C131+C132+C135+C136+C133+C134+C137</f>
        <v>31086.600000000002</v>
      </c>
      <c r="D121" s="141">
        <f>D122+D123+D124+D125+D126+D127+D128+D129+D130+D131+D132+D135+D136+D133+D134+D137</f>
        <v>21525</v>
      </c>
      <c r="E121" s="141">
        <f>E122+E123+E124+E125+E126+E127+E128+E129+E130+E131+E132+E135+E136+E133+E134+E137</f>
        <v>15442.700000000003</v>
      </c>
      <c r="F121" s="46">
        <f t="shared" si="5"/>
        <v>0.4967638789703603</v>
      </c>
      <c r="G121" s="46">
        <f t="shared" si="6"/>
        <v>0.7174308943089432</v>
      </c>
    </row>
    <row r="122" spans="1:7" ht="32.25" customHeight="1">
      <c r="A122" s="164"/>
      <c r="B122" s="55" t="s">
        <v>392</v>
      </c>
      <c r="C122" s="141">
        <f>'Кр-звезда'!D53+Октябрьский!D50+Салтыковка!D51+Урусово!D51+'МО г.Ртищево'!D81</f>
        <v>265</v>
      </c>
      <c r="D122" s="141">
        <f>'Кр-звезда'!E53+Октябрьский!E50+Салтыковка!E51+Урусово!E51+'МО г.Ртищево'!E81</f>
        <v>256</v>
      </c>
      <c r="E122" s="141">
        <f>'Кр-звезда'!F53+Октябрьский!F50+Салтыковка!F51+Урусово!F51+'МО г.Ртищево'!F81</f>
        <v>179.1</v>
      </c>
      <c r="F122" s="46">
        <f t="shared" si="5"/>
        <v>0.6758490566037736</v>
      </c>
      <c r="G122" s="46">
        <f t="shared" si="6"/>
        <v>0.699609375</v>
      </c>
    </row>
    <row r="123" spans="1:7" ht="21.75" customHeight="1">
      <c r="A123" s="164"/>
      <c r="B123" s="55" t="s">
        <v>394</v>
      </c>
      <c r="C123" s="141">
        <f>'МО г.Ртищево'!D82+'Кр-звезда'!D54+Октябрьский!D51+Салтыковка!D52+Урусово!D52</f>
        <v>170</v>
      </c>
      <c r="D123" s="141">
        <f>'МО г.Ртищево'!E82+'Кр-звезда'!E54+Октябрьский!E51+Салтыковка!E52+Урусово!E52</f>
        <v>149</v>
      </c>
      <c r="E123" s="141">
        <f>'МО г.Ртищево'!F82+'Кр-звезда'!F54+Октябрьский!F51+Салтыковка!F52+Урусово!F52</f>
        <v>99</v>
      </c>
      <c r="F123" s="46">
        <f t="shared" si="5"/>
        <v>0.5823529411764706</v>
      </c>
      <c r="G123" s="46">
        <f t="shared" si="6"/>
        <v>0.6644295302013423</v>
      </c>
    </row>
    <row r="124" spans="1:7" ht="33" customHeight="1">
      <c r="A124" s="164"/>
      <c r="B124" s="55" t="s">
        <v>396</v>
      </c>
      <c r="C124" s="141">
        <f>'МО г.Ртищево'!D83+'Кр-звезда'!D55+Октябрьский!D52+Салтыковка!D53+Урусово!D53+'Ш-Голицыно'!D54+Макарово!D54</f>
        <v>128</v>
      </c>
      <c r="D124" s="141">
        <f>'МО г.Ртищево'!E83+'Кр-звезда'!E55+Октябрьский!E52+Салтыковка!E53+Урусово!E53+'Ш-Голицыно'!E54+Макарово!E54</f>
        <v>97.6</v>
      </c>
      <c r="E124" s="141">
        <f>'МО г.Ртищево'!F83+'Кр-звезда'!F55+Октябрьский!F52+Салтыковка!F53+Урусово!F53+'Ш-Голицыно'!F54+Макарово!F54</f>
        <v>0</v>
      </c>
      <c r="F124" s="46">
        <f t="shared" si="5"/>
        <v>0</v>
      </c>
      <c r="G124" s="46">
        <f t="shared" si="6"/>
        <v>0</v>
      </c>
    </row>
    <row r="125" spans="1:7" ht="36.75" customHeight="1">
      <c r="A125" s="164"/>
      <c r="B125" s="55" t="s">
        <v>398</v>
      </c>
      <c r="C125" s="141">
        <f>'МО г.Ртищево'!D84+'Кр-звезда'!D56+Макарово!D53+Октябрьский!D53+Салтыковка!D54+Урусово!D54+'Ш-Голицыно'!D55</f>
        <v>405</v>
      </c>
      <c r="D125" s="141">
        <f>'МО г.Ртищево'!E84+'Кр-звезда'!E56+Макарово!E53+Октябрьский!E53+Салтыковка!E54+Урусово!E54+'Ш-Голицыно'!E55</f>
        <v>255.2</v>
      </c>
      <c r="E125" s="141">
        <f>'МО г.Ртищево'!F84+'Кр-звезда'!F56+Макарово!F53+Октябрьский!F53+Салтыковка!F54+Урусово!F54+'Ш-Голицыно'!F55</f>
        <v>99</v>
      </c>
      <c r="F125" s="46">
        <f t="shared" si="5"/>
        <v>0.24444444444444444</v>
      </c>
      <c r="G125" s="46">
        <f t="shared" si="6"/>
        <v>0.3879310344827586</v>
      </c>
    </row>
    <row r="126" spans="1:7" ht="38.25" customHeight="1">
      <c r="A126" s="164"/>
      <c r="B126" s="55" t="s">
        <v>400</v>
      </c>
      <c r="C126" s="141">
        <f>'МО г.Ртищево'!D85+'Кр-звезда'!D57+Макарово!D54+Октябрьский!D54+Салтыковка!D55+Урусово!D55+'Ш-Голицыно'!D56</f>
        <v>220</v>
      </c>
      <c r="D126" s="141">
        <f>'МО г.Ртищево'!E85+'Кр-звезда'!E57+Макарово!E54+Октябрьский!E54+Салтыковка!E55+Урусово!E55+'Ш-Голицыно'!E56</f>
        <v>164.9</v>
      </c>
      <c r="E126" s="141">
        <f>'МО г.Ртищево'!F85+'Кр-звезда'!F57+Макарово!F54+Октябрьский!F54+Салтыковка!F55+Урусово!F55+'Ш-Голицыно'!F56</f>
        <v>99</v>
      </c>
      <c r="F126" s="46">
        <f t="shared" si="5"/>
        <v>0.45</v>
      </c>
      <c r="G126" s="46">
        <f t="shared" si="6"/>
        <v>0.6003638568829593</v>
      </c>
    </row>
    <row r="127" spans="1:7" ht="52.5" customHeight="1">
      <c r="A127" s="164"/>
      <c r="B127" s="55" t="s">
        <v>402</v>
      </c>
      <c r="C127" s="141">
        <f>'МО г.Ртищево'!D86+'Кр-звезда'!D58+Макарово!D56+Октябрьский!D55+Салтыковка!D56+Урусово!D56+'Ш-Голицыно'!D57</f>
        <v>15856.4</v>
      </c>
      <c r="D127" s="141">
        <f>'МО г.Ртищево'!E86+'Кр-звезда'!E58+Макарово!E56+Октябрьский!E55+Салтыковка!E56+Урусово!E56+'Ш-Голицыно'!E57</f>
        <v>11560.199999999999</v>
      </c>
      <c r="E127" s="141">
        <f>'МО г.Ртищево'!F86+'Кр-звезда'!F58+Макарово!F56+Октябрьский!F55+Салтыковка!F56+Урусово!F56+'Ш-Голицыно'!F57</f>
        <v>7988.700000000001</v>
      </c>
      <c r="F127" s="46">
        <f t="shared" si="5"/>
        <v>0.5038154940591812</v>
      </c>
      <c r="G127" s="46">
        <f t="shared" si="6"/>
        <v>0.6910520579228734</v>
      </c>
    </row>
    <row r="128" spans="1:7" ht="52.5" customHeight="1">
      <c r="A128" s="164"/>
      <c r="B128" s="55" t="s">
        <v>404</v>
      </c>
      <c r="C128" s="141">
        <f>'МО г.Ртищево'!D87</f>
        <v>1071.7</v>
      </c>
      <c r="D128" s="141">
        <f>'МО г.Ртищево'!E87</f>
        <v>598.4</v>
      </c>
      <c r="E128" s="141">
        <f>'МО г.Ртищево'!F87</f>
        <v>0</v>
      </c>
      <c r="F128" s="46">
        <f t="shared" si="5"/>
        <v>0</v>
      </c>
      <c r="G128" s="46">
        <f t="shared" si="6"/>
        <v>0</v>
      </c>
    </row>
    <row r="129" spans="1:7" ht="34.5" customHeight="1">
      <c r="A129" s="164"/>
      <c r="B129" s="55" t="s">
        <v>406</v>
      </c>
      <c r="C129" s="141">
        <f>'МО г.Ртищево'!D88</f>
        <v>100</v>
      </c>
      <c r="D129" s="141">
        <f>'МО г.Ртищево'!E88</f>
        <v>100</v>
      </c>
      <c r="E129" s="141">
        <f>'МО г.Ртищево'!F88</f>
        <v>96.2</v>
      </c>
      <c r="F129" s="46">
        <f t="shared" si="5"/>
        <v>0.9620000000000001</v>
      </c>
      <c r="G129" s="46">
        <f t="shared" si="6"/>
        <v>0.9620000000000001</v>
      </c>
    </row>
    <row r="130" spans="1:7" ht="36.75" customHeight="1">
      <c r="A130" s="164"/>
      <c r="B130" s="55" t="s">
        <v>408</v>
      </c>
      <c r="C130" s="141">
        <f>'МО г.Ртищево'!D89+'Кр-звезда'!D59+Макарово!D57+Октябрьский!D56+Салтыковка!D57+Урусово!D57+'Ш-Голицыно'!D58</f>
        <v>6295</v>
      </c>
      <c r="D130" s="141">
        <f>'МО г.Ртищево'!E89+'Кр-звезда'!E59+Макарово!E57+Октябрьский!E56+Салтыковка!E57+Урусово!E57+'Ш-Голицыно'!E58</f>
        <v>3694.7000000000003</v>
      </c>
      <c r="E130" s="141">
        <f>'МО г.Ртищево'!F89+'Кр-звезда'!F59+Макарово!F57+Октябрьский!F56+Салтыковка!F57+Урусово!F57+'Ш-Голицыно'!F58</f>
        <v>3164.6</v>
      </c>
      <c r="F130" s="46">
        <f t="shared" si="5"/>
        <v>0.5027164416203336</v>
      </c>
      <c r="G130" s="46">
        <f t="shared" si="6"/>
        <v>0.8565242103553738</v>
      </c>
    </row>
    <row r="131" spans="1:7" ht="34.5" customHeight="1">
      <c r="A131" s="164"/>
      <c r="B131" s="55" t="s">
        <v>410</v>
      </c>
      <c r="C131" s="141">
        <f>'МО г.Ртищево'!D90</f>
        <v>1200</v>
      </c>
      <c r="D131" s="141">
        <f>'МО г.Ртищево'!E90</f>
        <v>1031.3</v>
      </c>
      <c r="E131" s="141">
        <f>'МО г.Ртищево'!F90</f>
        <v>415</v>
      </c>
      <c r="F131" s="46">
        <f t="shared" si="5"/>
        <v>0.3458333333333333</v>
      </c>
      <c r="G131" s="46">
        <f t="shared" si="6"/>
        <v>0.4024047318917871</v>
      </c>
    </row>
    <row r="132" spans="1:7" ht="52.5" customHeight="1">
      <c r="A132" s="164"/>
      <c r="B132" s="55" t="s">
        <v>412</v>
      </c>
      <c r="C132" s="141">
        <f>'МО г.Ртищево'!D91</f>
        <v>4600</v>
      </c>
      <c r="D132" s="141">
        <f>'МО г.Ртищево'!E91</f>
        <v>3230</v>
      </c>
      <c r="E132" s="141">
        <f>'МО г.Ртищево'!F91</f>
        <v>3225.9</v>
      </c>
      <c r="F132" s="46">
        <f t="shared" si="5"/>
        <v>0.7012826086956522</v>
      </c>
      <c r="G132" s="46">
        <f t="shared" si="6"/>
        <v>0.9987306501547988</v>
      </c>
    </row>
    <row r="133" spans="1:7" ht="34.5" customHeight="1">
      <c r="A133" s="164"/>
      <c r="B133" s="55" t="s">
        <v>420</v>
      </c>
      <c r="C133" s="141">
        <f>'Кр-звезда'!D60+Макарово!D58+Октябрьский!D57+Салтыковка!D58+Урусово!D59+'Ш-Голицыно'!D60</f>
        <v>302</v>
      </c>
      <c r="D133" s="141">
        <f>'Кр-звезда'!E60+Макарово!E58+Октябрьский!E57+Салтыковка!E58+Урусово!E59+'Ш-Голицыно'!E60</f>
        <v>119.9</v>
      </c>
      <c r="E133" s="141">
        <f>'Кр-звезда'!F60+Макарово!F58+Октябрьский!F57+Салтыковка!F58+Урусово!F59+'Ш-Голицыно'!F60</f>
        <v>0</v>
      </c>
      <c r="F133" s="46">
        <f t="shared" si="5"/>
        <v>0</v>
      </c>
      <c r="G133" s="46">
        <f t="shared" si="6"/>
        <v>0</v>
      </c>
    </row>
    <row r="134" spans="1:7" ht="34.5" customHeight="1">
      <c r="A134" s="164"/>
      <c r="B134" s="55" t="s">
        <v>422</v>
      </c>
      <c r="C134" s="141">
        <f>'Кр-звезда'!D61+Макарово!D59+'Ш-Голицыно'!D61+Салтыковка!D59+Урусово!D60</f>
        <v>121.8</v>
      </c>
      <c r="D134" s="141">
        <f>'Кр-звезда'!E61+Макарово!E59+'Ш-Голицыно'!E61+Салтыковка!E59+Урусово!E60</f>
        <v>109.6</v>
      </c>
      <c r="E134" s="141">
        <f>'Кр-звезда'!F61+Макарово!F59+'Ш-Голицыно'!F61+Салтыковка!F59+Урусово!F60</f>
        <v>33</v>
      </c>
      <c r="F134" s="46">
        <f t="shared" si="5"/>
        <v>0.270935960591133</v>
      </c>
      <c r="G134" s="46">
        <f t="shared" si="6"/>
        <v>0.3010948905109489</v>
      </c>
    </row>
    <row r="135" spans="1:7" ht="34.5" customHeight="1">
      <c r="A135" s="164"/>
      <c r="B135" s="55" t="s">
        <v>414</v>
      </c>
      <c r="C135" s="141">
        <f>'МО г.Ртищево'!D92</f>
        <v>65</v>
      </c>
      <c r="D135" s="141">
        <f>'МО г.Ртищево'!E92</f>
        <v>65</v>
      </c>
      <c r="E135" s="141">
        <f>'МО г.Ртищево'!F92</f>
        <v>43.2</v>
      </c>
      <c r="F135" s="46">
        <f t="shared" si="5"/>
        <v>0.6646153846153846</v>
      </c>
      <c r="G135" s="46">
        <f t="shared" si="6"/>
        <v>0.6646153846153846</v>
      </c>
    </row>
    <row r="136" spans="1:7" ht="39.75" customHeight="1">
      <c r="A136" s="164"/>
      <c r="B136" s="55" t="s">
        <v>416</v>
      </c>
      <c r="C136" s="141">
        <f>'МО г.Ртищево'!D93+Урусово!D58</f>
        <v>60</v>
      </c>
      <c r="D136" s="141">
        <f>'МО г.Ртищево'!E93+Урусово!E58</f>
        <v>24.5</v>
      </c>
      <c r="E136" s="141">
        <f>'МО г.Ртищево'!F93+Урусово!F58</f>
        <v>0</v>
      </c>
      <c r="F136" s="46">
        <f t="shared" si="5"/>
        <v>0</v>
      </c>
      <c r="G136" s="46">
        <f t="shared" si="6"/>
        <v>0</v>
      </c>
    </row>
    <row r="137" spans="1:7" ht="39.75" customHeight="1">
      <c r="A137" s="166"/>
      <c r="B137" s="55" t="s">
        <v>485</v>
      </c>
      <c r="C137" s="141">
        <f>'МО г.Ртищево'!D94</f>
        <v>226.7</v>
      </c>
      <c r="D137" s="141">
        <f>'МО г.Ртищево'!E94</f>
        <v>68.7</v>
      </c>
      <c r="E137" s="141">
        <f>'МО г.Ртищево'!F94</f>
        <v>0</v>
      </c>
      <c r="F137" s="46">
        <f t="shared" si="5"/>
        <v>0</v>
      </c>
      <c r="G137" s="46">
        <f t="shared" si="6"/>
        <v>0</v>
      </c>
    </row>
    <row r="138" spans="1:7" ht="60" customHeight="1">
      <c r="A138" s="164"/>
      <c r="B138" s="139" t="s">
        <v>458</v>
      </c>
      <c r="C138" s="141">
        <f>C139+C140+C142+C143+C144</f>
        <v>14348.5</v>
      </c>
      <c r="D138" s="141">
        <f>D139+D140+D142+D143+D144</f>
        <v>14348.5</v>
      </c>
      <c r="E138" s="141">
        <f>E139+E140+E142+E143+E144</f>
        <v>128</v>
      </c>
      <c r="F138" s="46">
        <f t="shared" si="5"/>
        <v>0.008920793114262814</v>
      </c>
      <c r="G138" s="46">
        <f t="shared" si="6"/>
        <v>0.008920793114262814</v>
      </c>
    </row>
    <row r="139" spans="1:7" ht="65.25" customHeight="1">
      <c r="A139" s="164"/>
      <c r="B139" s="55" t="s">
        <v>445</v>
      </c>
      <c r="C139" s="141">
        <f>'МО г.Ртищево'!D98</f>
        <v>12334.1</v>
      </c>
      <c r="D139" s="141">
        <f>'МО г.Ртищево'!E98</f>
        <v>12334.1</v>
      </c>
      <c r="E139" s="141">
        <f>'МО г.Ртищево'!F98</f>
        <v>0</v>
      </c>
      <c r="F139" s="46">
        <f t="shared" si="5"/>
        <v>0</v>
      </c>
      <c r="G139" s="46">
        <f t="shared" si="6"/>
        <v>0</v>
      </c>
    </row>
    <row r="140" spans="1:7" ht="52.5" customHeight="1">
      <c r="A140" s="164"/>
      <c r="B140" s="147" t="s">
        <v>447</v>
      </c>
      <c r="C140" s="141">
        <f>'МО г.Ртищево'!D99</f>
        <v>1524.4</v>
      </c>
      <c r="D140" s="141">
        <f>'МО г.Ртищево'!E99</f>
        <v>1524.4</v>
      </c>
      <c r="E140" s="141">
        <f>'МО г.Ртищево'!F99</f>
        <v>0</v>
      </c>
      <c r="F140" s="46">
        <f t="shared" si="5"/>
        <v>0</v>
      </c>
      <c r="G140" s="46">
        <f t="shared" si="6"/>
        <v>0</v>
      </c>
    </row>
    <row r="141" spans="1:7" ht="52.5" customHeight="1" hidden="1">
      <c r="A141" s="164"/>
      <c r="B141" s="147"/>
      <c r="C141" s="141"/>
      <c r="D141" s="141"/>
      <c r="E141" s="141"/>
      <c r="F141" s="46" t="e">
        <f t="shared" si="5"/>
        <v>#DIV/0!</v>
      </c>
      <c r="G141" s="46" t="e">
        <f t="shared" si="6"/>
        <v>#DIV/0!</v>
      </c>
    </row>
    <row r="142" spans="1:7" ht="39" customHeight="1">
      <c r="A142" s="164"/>
      <c r="B142" s="147" t="s">
        <v>461</v>
      </c>
      <c r="C142" s="141">
        <f>'МО г.Ртищево'!D96</f>
        <v>280</v>
      </c>
      <c r="D142" s="141">
        <f>'МО г.Ртищево'!E96</f>
        <v>280</v>
      </c>
      <c r="E142" s="141">
        <f>'МО г.Ртищево'!F96</f>
        <v>112</v>
      </c>
      <c r="F142" s="46">
        <f t="shared" si="5"/>
        <v>0.4</v>
      </c>
      <c r="G142" s="46">
        <f t="shared" si="6"/>
        <v>0.4</v>
      </c>
    </row>
    <row r="143" spans="1:7" ht="38.25" customHeight="1">
      <c r="A143" s="164"/>
      <c r="B143" s="147" t="s">
        <v>462</v>
      </c>
      <c r="C143" s="141">
        <f>'МО г.Ртищево'!D97</f>
        <v>70</v>
      </c>
      <c r="D143" s="141">
        <f>'МО г.Ртищево'!E97</f>
        <v>70</v>
      </c>
      <c r="E143" s="141">
        <f>'МО г.Ртищево'!F97</f>
        <v>16</v>
      </c>
      <c r="F143" s="46">
        <f t="shared" si="5"/>
        <v>0.22857142857142856</v>
      </c>
      <c r="G143" s="46">
        <f t="shared" si="6"/>
        <v>0.22857142857142856</v>
      </c>
    </row>
    <row r="144" spans="1:7" ht="66.75" customHeight="1">
      <c r="A144" s="164"/>
      <c r="B144" s="147" t="s">
        <v>457</v>
      </c>
      <c r="C144" s="141">
        <f>'МО г.Ртищево'!D100</f>
        <v>140</v>
      </c>
      <c r="D144" s="141">
        <f>'МО г.Ртищево'!E100</f>
        <v>140</v>
      </c>
      <c r="E144" s="141">
        <f>'МО г.Ртищево'!F100</f>
        <v>0</v>
      </c>
      <c r="F144" s="46">
        <f t="shared" si="5"/>
        <v>0</v>
      </c>
      <c r="G144" s="46">
        <f t="shared" si="6"/>
        <v>0</v>
      </c>
    </row>
    <row r="145" spans="1:7" ht="93.75" customHeight="1">
      <c r="A145" s="164"/>
      <c r="B145" s="55" t="s">
        <v>465</v>
      </c>
      <c r="C145" s="141">
        <f>Октябрьский!D59+Урусово!D61+'Ш-Голицыно'!D62+Макарово!D60</f>
        <v>241</v>
      </c>
      <c r="D145" s="141">
        <f>Октябрьский!E59+Урусово!E61+'Ш-Голицыно'!E62+Макарово!E60</f>
        <v>0</v>
      </c>
      <c r="E145" s="141">
        <f>Октябрьский!F59+Урусово!F61+'Ш-Голицыно'!F62+Макарово!F60</f>
        <v>0</v>
      </c>
      <c r="F145" s="46">
        <f t="shared" si="5"/>
        <v>0</v>
      </c>
      <c r="G145" s="46">
        <v>0</v>
      </c>
    </row>
    <row r="146" spans="1:7" ht="84" customHeight="1">
      <c r="A146" s="164"/>
      <c r="B146" s="55" t="s">
        <v>467</v>
      </c>
      <c r="C146" s="141">
        <f>Октябрьский!D60+Урусово!D62+'Ш-Голицыно'!D63+Макарово!D61</f>
        <v>72.3</v>
      </c>
      <c r="D146" s="141">
        <f>Октябрьский!E60+Урусово!E62+'Ш-Голицыно'!E63+Макарово!E61</f>
        <v>0</v>
      </c>
      <c r="E146" s="141">
        <f>Октябрьский!F60+Урусово!F62+'Ш-Голицыно'!F63+Макарово!F61</f>
        <v>0</v>
      </c>
      <c r="F146" s="46">
        <f t="shared" si="5"/>
        <v>0</v>
      </c>
      <c r="G146" s="46">
        <v>0</v>
      </c>
    </row>
    <row r="147" spans="1:7" ht="18" customHeight="1">
      <c r="A147" s="164"/>
      <c r="B147" s="55" t="s">
        <v>158</v>
      </c>
      <c r="C147" s="141">
        <f>Урусово!D63+'Ш-Голицыно'!D64</f>
        <v>95</v>
      </c>
      <c r="D147" s="141">
        <f>Урусово!E63+'Ш-Голицыно'!E64</f>
        <v>95</v>
      </c>
      <c r="E147" s="141">
        <f>Урусово!F63+'Ш-Голицыно'!F64</f>
        <v>0</v>
      </c>
      <c r="F147" s="46">
        <f t="shared" si="5"/>
        <v>0</v>
      </c>
      <c r="G147" s="46">
        <f t="shared" si="6"/>
        <v>0</v>
      </c>
    </row>
    <row r="148" spans="1:7" ht="21.75" customHeight="1">
      <c r="A148" s="71" t="s">
        <v>116</v>
      </c>
      <c r="B148" s="147"/>
      <c r="C148" s="143">
        <f>C149</f>
        <v>19.6</v>
      </c>
      <c r="D148" s="143">
        <f>D149</f>
        <v>9.5</v>
      </c>
      <c r="E148" s="143">
        <f>E149</f>
        <v>3.8000000000000003</v>
      </c>
      <c r="F148" s="46">
        <f t="shared" si="5"/>
        <v>0.19387755102040816</v>
      </c>
      <c r="G148" s="46">
        <f t="shared" si="6"/>
        <v>0.4</v>
      </c>
    </row>
    <row r="149" spans="1:7" ht="37.5" customHeight="1">
      <c r="A149" s="148" t="s">
        <v>110</v>
      </c>
      <c r="B149" s="163" t="s">
        <v>114</v>
      </c>
      <c r="C149" s="141">
        <f>'Кр-звезда'!D63+Макарово!D63+Октябрьский!D62+Салтыковка!D61+Урусово!D65+'Ш-Голицыно'!D66</f>
        <v>19.6</v>
      </c>
      <c r="D149" s="141">
        <f>'Кр-звезда'!E63+Макарово!E63+Октябрьский!E62+Салтыковка!E61+Урусово!E65+'Ш-Голицыно'!E66</f>
        <v>9.5</v>
      </c>
      <c r="E149" s="141">
        <f>'Кр-звезда'!F63+Макарово!F63+Октябрьский!F62+Салтыковка!F61+Урусово!F65+'Ш-Голицыно'!F66</f>
        <v>3.8000000000000003</v>
      </c>
      <c r="F149" s="46">
        <f t="shared" si="5"/>
        <v>0.19387755102040816</v>
      </c>
      <c r="G149" s="46">
        <f t="shared" si="6"/>
        <v>0.4</v>
      </c>
    </row>
    <row r="150" spans="1:7" ht="35.25" customHeight="1">
      <c r="A150" s="48" t="s">
        <v>43</v>
      </c>
      <c r="B150" s="149" t="s">
        <v>194</v>
      </c>
      <c r="C150" s="143">
        <f>C151+C152+C154+C155+C153</f>
        <v>498305.30000000005</v>
      </c>
      <c r="D150" s="143">
        <f>D151+D152+D154+D155+D153</f>
        <v>297882.1</v>
      </c>
      <c r="E150" s="143">
        <f>E151+E152+E154+E155+E153</f>
        <v>217581.60000000003</v>
      </c>
      <c r="F150" s="46">
        <f t="shared" si="5"/>
        <v>0.4366431583208126</v>
      </c>
      <c r="G150" s="46">
        <f t="shared" si="6"/>
        <v>0.7304285823149496</v>
      </c>
    </row>
    <row r="151" spans="1:7" ht="24.75" customHeight="1">
      <c r="A151" s="164" t="s">
        <v>45</v>
      </c>
      <c r="B151" s="161" t="s">
        <v>44</v>
      </c>
      <c r="C151" s="141">
        <f>МР!D111</f>
        <v>154972.7</v>
      </c>
      <c r="D151" s="141">
        <f>МР!E111</f>
        <v>83271.8</v>
      </c>
      <c r="E151" s="141">
        <f>МР!F111</f>
        <v>65832.5</v>
      </c>
      <c r="F151" s="46">
        <f t="shared" si="5"/>
        <v>0.4248006261748037</v>
      </c>
      <c r="G151" s="46">
        <f t="shared" si="6"/>
        <v>0.790573759664136</v>
      </c>
    </row>
    <row r="152" spans="1:7" ht="24.75" customHeight="1">
      <c r="A152" s="164" t="s">
        <v>46</v>
      </c>
      <c r="B152" s="160" t="s">
        <v>135</v>
      </c>
      <c r="C152" s="141">
        <f>МР!D112</f>
        <v>287541.4</v>
      </c>
      <c r="D152" s="141">
        <f>МР!E112</f>
        <v>182898.5</v>
      </c>
      <c r="E152" s="141">
        <f>МР!F112</f>
        <v>128579.5</v>
      </c>
      <c r="F152" s="46">
        <f t="shared" si="5"/>
        <v>0.4471686511924891</v>
      </c>
      <c r="G152" s="46">
        <f t="shared" si="6"/>
        <v>0.7030101395036045</v>
      </c>
    </row>
    <row r="153" spans="1:7" ht="24.75" customHeight="1">
      <c r="A153" s="164" t="s">
        <v>276</v>
      </c>
      <c r="B153" s="160" t="s">
        <v>136</v>
      </c>
      <c r="C153" s="141">
        <f>МР!D113+'МО г.Ртищево'!D104</f>
        <v>28329.2</v>
      </c>
      <c r="D153" s="141">
        <f>МР!E113+'МО г.Ртищево'!E104</f>
        <v>14975.4</v>
      </c>
      <c r="E153" s="141">
        <f>МР!F113+'МО г.Ртищево'!F104</f>
        <v>12889.2</v>
      </c>
      <c r="F153" s="46">
        <f t="shared" si="5"/>
        <v>0.4549793146294283</v>
      </c>
      <c r="G153" s="46">
        <f t="shared" si="6"/>
        <v>0.8606915341159502</v>
      </c>
    </row>
    <row r="154" spans="1:7" ht="24.75" customHeight="1">
      <c r="A154" s="164" t="s">
        <v>47</v>
      </c>
      <c r="B154" s="160" t="s">
        <v>277</v>
      </c>
      <c r="C154" s="141">
        <f>МР!D114+'Кр-звезда'!D67+Макарово!D67+Октябрьский!D66+Салтыковка!D65+Урусово!D69+'Ш-Голицыно'!D70</f>
        <v>4268.6</v>
      </c>
      <c r="D154" s="141">
        <f>МР!E114+'Кр-звезда'!E67+Макарово!E67+Октябрьский!E66+Салтыковка!E65+Урусово!E69+'Ш-Голицыно'!E70</f>
        <v>3581.3</v>
      </c>
      <c r="E154" s="141">
        <f>МР!F114+'Кр-звезда'!F67+Макарово!F67+Октябрьский!F66+Салтыковка!F65+Урусово!F69+'Ш-Голицыно'!F70</f>
        <v>288.2</v>
      </c>
      <c r="F154" s="46">
        <f t="shared" si="5"/>
        <v>0.06751628168486154</v>
      </c>
      <c r="G154" s="46">
        <f t="shared" si="6"/>
        <v>0.08047357104961884</v>
      </c>
    </row>
    <row r="155" spans="1:7" ht="24.75" customHeight="1">
      <c r="A155" s="164" t="s">
        <v>49</v>
      </c>
      <c r="B155" s="160" t="s">
        <v>48</v>
      </c>
      <c r="C155" s="141">
        <f>МР!D115</f>
        <v>23193.4</v>
      </c>
      <c r="D155" s="141">
        <f>МР!E115</f>
        <v>13155.1</v>
      </c>
      <c r="E155" s="141">
        <f>МР!F115</f>
        <v>9992.2</v>
      </c>
      <c r="F155" s="46">
        <f t="shared" si="5"/>
        <v>0.4308208369622393</v>
      </c>
      <c r="G155" s="46">
        <f t="shared" si="6"/>
        <v>0.7595685323562725</v>
      </c>
    </row>
    <row r="156" spans="1:7" ht="24.75" customHeight="1">
      <c r="A156" s="48" t="s">
        <v>50</v>
      </c>
      <c r="B156" s="160" t="s">
        <v>279</v>
      </c>
      <c r="C156" s="143">
        <f>C157+C158</f>
        <v>103447.40000000001</v>
      </c>
      <c r="D156" s="143">
        <f>D157+D158</f>
        <v>53444.799999999996</v>
      </c>
      <c r="E156" s="143">
        <f>E157+E158</f>
        <v>39411.5</v>
      </c>
      <c r="F156" s="46">
        <f t="shared" si="5"/>
        <v>0.3809810589729659</v>
      </c>
      <c r="G156" s="46">
        <f t="shared" si="6"/>
        <v>0.7374244079873066</v>
      </c>
    </row>
    <row r="157" spans="1:7" ht="24.75" customHeight="1">
      <c r="A157" s="164" t="s">
        <v>51</v>
      </c>
      <c r="B157" s="161" t="s">
        <v>140</v>
      </c>
      <c r="C157" s="141">
        <f>МР!D117</f>
        <v>79877.6</v>
      </c>
      <c r="D157" s="141">
        <f>МР!E117</f>
        <v>42147.2</v>
      </c>
      <c r="E157" s="141">
        <f>МР!F117</f>
        <v>30327</v>
      </c>
      <c r="F157" s="46">
        <f t="shared" si="5"/>
        <v>0.3796683926407403</v>
      </c>
      <c r="G157" s="46">
        <f t="shared" si="6"/>
        <v>0.7195495786196948</v>
      </c>
    </row>
    <row r="158" spans="1:7" ht="24.75" customHeight="1">
      <c r="A158" s="164" t="s">
        <v>53</v>
      </c>
      <c r="B158" s="160" t="s">
        <v>52</v>
      </c>
      <c r="C158" s="141">
        <f>МР!D118</f>
        <v>23569.8</v>
      </c>
      <c r="D158" s="141">
        <f>МР!E118</f>
        <v>11297.6</v>
      </c>
      <c r="E158" s="141">
        <f>МР!F118</f>
        <v>9084.5</v>
      </c>
      <c r="F158" s="46">
        <f t="shared" si="5"/>
        <v>0.38542965998862955</v>
      </c>
      <c r="G158" s="46">
        <f t="shared" si="6"/>
        <v>0.8041088372751735</v>
      </c>
    </row>
    <row r="159" spans="1:7" ht="24.75" customHeight="1">
      <c r="A159" s="48" t="s">
        <v>54</v>
      </c>
      <c r="B159" s="160" t="s">
        <v>300</v>
      </c>
      <c r="C159" s="143">
        <f>C160+C161+C162+C163+C164+C165+C166</f>
        <v>21330.200000000004</v>
      </c>
      <c r="D159" s="143">
        <f>D160+D161+D162+D163+D164+D165+D166</f>
        <v>13334.8</v>
      </c>
      <c r="E159" s="143">
        <f>E160+E161+E162+E163+E164+E165+E166</f>
        <v>11731.7</v>
      </c>
      <c r="F159" s="46">
        <f t="shared" si="5"/>
        <v>0.5500042193697199</v>
      </c>
      <c r="G159" s="46">
        <f t="shared" si="6"/>
        <v>0.8797807241203469</v>
      </c>
    </row>
    <row r="160" spans="1:7" ht="36.75" customHeight="1">
      <c r="A160" s="164" t="s">
        <v>56</v>
      </c>
      <c r="B160" s="161" t="s">
        <v>55</v>
      </c>
      <c r="C160" s="141">
        <f>МР!D120+'МО г.Ртищево'!D106+'Кр-звезда'!D69+Макарово!D66+Октябрьский!D68+Салтыковка!D67+Урусово!D71+'Ш-Голицыно'!D72</f>
        <v>2048.4</v>
      </c>
      <c r="D160" s="141">
        <f>МР!E120+'МО г.Ртищево'!E106+'Кр-звезда'!E69+Макарово!E66+Октябрьский!E68+Салтыковка!E67+Урусово!E71+'Ш-Голицыно'!E72</f>
        <v>1088.1000000000001</v>
      </c>
      <c r="E160" s="141">
        <f>МР!F120+'МО г.Ртищево'!F106+'Кр-звезда'!F69+Макарово!F66+Октябрьский!F68+Салтыковка!F67+Урусово!F71+'Ш-Голицыно'!F72</f>
        <v>1035.1999999999998</v>
      </c>
      <c r="F160" s="46">
        <f t="shared" si="5"/>
        <v>0.5053700449131028</v>
      </c>
      <c r="G160" s="46">
        <f t="shared" si="6"/>
        <v>0.9513831449315318</v>
      </c>
    </row>
    <row r="161" spans="1:7" ht="36.75" customHeight="1">
      <c r="A161" s="164" t="s">
        <v>57</v>
      </c>
      <c r="B161" s="72" t="s">
        <v>182</v>
      </c>
      <c r="C161" s="141">
        <f>МР!D121</f>
        <v>14619.2</v>
      </c>
      <c r="D161" s="141">
        <f>МР!E121</f>
        <v>7922.8</v>
      </c>
      <c r="E161" s="141">
        <f>МР!F121</f>
        <v>7810.3</v>
      </c>
      <c r="F161" s="46">
        <f t="shared" si="5"/>
        <v>0.5342494801357119</v>
      </c>
      <c r="G161" s="46">
        <f t="shared" si="6"/>
        <v>0.985800474579694</v>
      </c>
    </row>
    <row r="162" spans="1:7" ht="89.25" customHeight="1" hidden="1">
      <c r="A162" s="164"/>
      <c r="B162" s="72" t="s">
        <v>256</v>
      </c>
      <c r="C162" s="141">
        <v>0</v>
      </c>
      <c r="D162" s="141">
        <v>0</v>
      </c>
      <c r="E162" s="141">
        <v>0</v>
      </c>
      <c r="F162" s="46" t="e">
        <f t="shared" si="5"/>
        <v>#DIV/0!</v>
      </c>
      <c r="G162" s="46" t="e">
        <f t="shared" si="6"/>
        <v>#DIV/0!</v>
      </c>
    </row>
    <row r="163" spans="1:7" ht="36.75" customHeight="1">
      <c r="A163" s="164" t="s">
        <v>58</v>
      </c>
      <c r="B163" s="160" t="s">
        <v>160</v>
      </c>
      <c r="C163" s="141">
        <f>МР!D129</f>
        <v>3927.4</v>
      </c>
      <c r="D163" s="141">
        <f>МР!E129</f>
        <v>3588.7</v>
      </c>
      <c r="E163" s="141">
        <f>МР!F129</f>
        <v>2886.2</v>
      </c>
      <c r="F163" s="46">
        <f t="shared" si="5"/>
        <v>0.7348882212150532</v>
      </c>
      <c r="G163" s="46">
        <f t="shared" si="6"/>
        <v>0.8042466631370692</v>
      </c>
    </row>
    <row r="164" spans="1:7" ht="36.75" customHeight="1">
      <c r="A164" s="164"/>
      <c r="B164" s="160" t="s">
        <v>250</v>
      </c>
      <c r="C164" s="141">
        <f>МР!D122</f>
        <v>3.5</v>
      </c>
      <c r="D164" s="141">
        <f>МР!E122</f>
        <v>3.5</v>
      </c>
      <c r="E164" s="141">
        <f>МР!F122</f>
        <v>0</v>
      </c>
      <c r="F164" s="46">
        <f t="shared" si="5"/>
        <v>0</v>
      </c>
      <c r="G164" s="46">
        <f t="shared" si="6"/>
        <v>0</v>
      </c>
    </row>
    <row r="165" spans="1:7" ht="51" customHeight="1">
      <c r="A165" s="164"/>
      <c r="B165" s="160" t="s">
        <v>436</v>
      </c>
      <c r="C165" s="141">
        <f>МР!D123</f>
        <v>452.2</v>
      </c>
      <c r="D165" s="141">
        <f>МР!E123</f>
        <v>452.2</v>
      </c>
      <c r="E165" s="141">
        <f>МР!F123</f>
        <v>0</v>
      </c>
      <c r="F165" s="46">
        <f t="shared" si="5"/>
        <v>0</v>
      </c>
      <c r="G165" s="46">
        <f t="shared" si="6"/>
        <v>0</v>
      </c>
    </row>
    <row r="166" spans="1:7" ht="48.75" customHeight="1">
      <c r="A166" s="164"/>
      <c r="B166" s="160" t="s">
        <v>438</v>
      </c>
      <c r="C166" s="141">
        <f>МР!D124</f>
        <v>279.5</v>
      </c>
      <c r="D166" s="141">
        <f>МР!E124</f>
        <v>279.5</v>
      </c>
      <c r="E166" s="141">
        <f>МР!F124</f>
        <v>0</v>
      </c>
      <c r="F166" s="46">
        <f t="shared" si="5"/>
        <v>0</v>
      </c>
      <c r="G166" s="46">
        <f t="shared" si="6"/>
        <v>0</v>
      </c>
    </row>
    <row r="167" spans="1:7" ht="34.5" customHeight="1">
      <c r="A167" s="71" t="s">
        <v>59</v>
      </c>
      <c r="B167" s="160" t="s">
        <v>441</v>
      </c>
      <c r="C167" s="143">
        <f>C168+C169</f>
        <v>33384.1</v>
      </c>
      <c r="D167" s="143">
        <f>D168+D169</f>
        <v>19605.6</v>
      </c>
      <c r="E167" s="143">
        <f>E168+E169</f>
        <v>14674</v>
      </c>
      <c r="F167" s="46">
        <f t="shared" si="5"/>
        <v>0.43955056449028135</v>
      </c>
      <c r="G167" s="46">
        <f t="shared" si="6"/>
        <v>0.7484596237809606</v>
      </c>
    </row>
    <row r="168" spans="1:7" ht="34.5" customHeight="1">
      <c r="A168" s="164" t="s">
        <v>60</v>
      </c>
      <c r="B168" s="163" t="s">
        <v>119</v>
      </c>
      <c r="C168" s="141">
        <f>МР!D131+'МО г.Ртищево'!D108</f>
        <v>32688.1</v>
      </c>
      <c r="D168" s="141">
        <f>МР!E131+'МО г.Ртищево'!E108</f>
        <v>19238.6</v>
      </c>
      <c r="E168" s="141">
        <f>МР!F131+'МО г.Ртищево'!F108</f>
        <v>14380.7</v>
      </c>
      <c r="F168" s="46">
        <f t="shared" si="5"/>
        <v>0.4399368577555747</v>
      </c>
      <c r="G168" s="46">
        <f t="shared" si="6"/>
        <v>0.7474920212489475</v>
      </c>
    </row>
    <row r="169" spans="1:7" ht="34.5" customHeight="1">
      <c r="A169" s="164" t="s">
        <v>121</v>
      </c>
      <c r="B169" s="160" t="s">
        <v>120</v>
      </c>
      <c r="C169" s="141">
        <f>МР!D132</f>
        <v>696</v>
      </c>
      <c r="D169" s="141">
        <f>МР!E132</f>
        <v>367</v>
      </c>
      <c r="E169" s="141">
        <f>МР!F132</f>
        <v>293.3</v>
      </c>
      <c r="F169" s="46">
        <f t="shared" si="5"/>
        <v>0.42140804597701154</v>
      </c>
      <c r="G169" s="46">
        <f t="shared" si="6"/>
        <v>0.7991825613079019</v>
      </c>
    </row>
    <row r="170" spans="1:7" ht="34.5" customHeight="1">
      <c r="A170" s="71" t="s">
        <v>123</v>
      </c>
      <c r="B170" s="160" t="s">
        <v>122</v>
      </c>
      <c r="C170" s="143">
        <f>C171</f>
        <v>727.9</v>
      </c>
      <c r="D170" s="143">
        <f>D171</f>
        <v>347.40000000000003</v>
      </c>
      <c r="E170" s="143">
        <f>E171</f>
        <v>226.10000000000002</v>
      </c>
      <c r="F170" s="46">
        <f t="shared" si="5"/>
        <v>0.31061959060310484</v>
      </c>
      <c r="G170" s="46">
        <f t="shared" si="6"/>
        <v>0.6508347725964306</v>
      </c>
    </row>
    <row r="171" spans="1:7" ht="34.5" customHeight="1">
      <c r="A171" s="164" t="s">
        <v>125</v>
      </c>
      <c r="B171" s="163" t="s">
        <v>124</v>
      </c>
      <c r="C171" s="141">
        <f>МР!D135+'МО г.Ртищево'!D110</f>
        <v>727.9</v>
      </c>
      <c r="D171" s="141">
        <f>МР!E135+'МО г.Ртищево'!E110</f>
        <v>347.40000000000003</v>
      </c>
      <c r="E171" s="141">
        <f>МР!F135+'МО г.Ртищево'!F110</f>
        <v>226.10000000000002</v>
      </c>
      <c r="F171" s="46">
        <f t="shared" si="5"/>
        <v>0.31061959060310484</v>
      </c>
      <c r="G171" s="46">
        <f t="shared" si="6"/>
        <v>0.6508347725964306</v>
      </c>
    </row>
    <row r="172" spans="1:7" ht="34.5" customHeight="1">
      <c r="A172" s="71" t="s">
        <v>127</v>
      </c>
      <c r="B172" s="160" t="s">
        <v>126</v>
      </c>
      <c r="C172" s="143">
        <f>C173</f>
        <v>600</v>
      </c>
      <c r="D172" s="143">
        <f>D173</f>
        <v>245</v>
      </c>
      <c r="E172" s="143">
        <f>E173</f>
        <v>183.5</v>
      </c>
      <c r="F172" s="46">
        <f t="shared" si="5"/>
        <v>0.30583333333333335</v>
      </c>
      <c r="G172" s="46">
        <f t="shared" si="6"/>
        <v>0.7489795918367347</v>
      </c>
    </row>
    <row r="173" spans="1:7" ht="34.5" customHeight="1">
      <c r="A173" s="164" t="s">
        <v>129</v>
      </c>
      <c r="B173" s="163" t="s">
        <v>128</v>
      </c>
      <c r="C173" s="141">
        <f>МР!D137</f>
        <v>600</v>
      </c>
      <c r="D173" s="141">
        <f>МР!E137</f>
        <v>245</v>
      </c>
      <c r="E173" s="141">
        <f>МР!F137</f>
        <v>183.5</v>
      </c>
      <c r="F173" s="46">
        <f t="shared" si="5"/>
        <v>0.30583333333333335</v>
      </c>
      <c r="G173" s="46">
        <f t="shared" si="6"/>
        <v>0.7489795918367347</v>
      </c>
    </row>
    <row r="174" spans="1:7" ht="22.5" customHeight="1">
      <c r="A174" s="164"/>
      <c r="B174" s="161" t="s">
        <v>62</v>
      </c>
      <c r="C174" s="143">
        <f>C45+C62+C64+C75+C100+C150+C156+C159+C167+C170+C172+C148</f>
        <v>839147.6</v>
      </c>
      <c r="D174" s="143">
        <f>D45+D62+D64+D75+D100+D150+D156+D159+D167+D170+D172+D148</f>
        <v>491351.1</v>
      </c>
      <c r="E174" s="143">
        <f>E45+E62+E64+E75+E100+E150+E156+E159+E167+E170+E172+E148</f>
        <v>328365.9</v>
      </c>
      <c r="F174" s="46">
        <f t="shared" si="5"/>
        <v>0.3913088710496223</v>
      </c>
      <c r="G174" s="46">
        <f t="shared" si="6"/>
        <v>0.6682917775089952</v>
      </c>
    </row>
    <row r="175" spans="3:6" ht="18.75">
      <c r="C175" s="116"/>
      <c r="D175" s="116"/>
      <c r="E175" s="116"/>
      <c r="F175" s="150"/>
    </row>
    <row r="176" spans="3:6" ht="18">
      <c r="C176" s="116"/>
      <c r="D176" s="116"/>
      <c r="E176" s="116"/>
      <c r="F176" s="152"/>
    </row>
    <row r="177" spans="2:6" ht="18">
      <c r="B177" s="78" t="s">
        <v>342</v>
      </c>
      <c r="C177" s="116"/>
      <c r="D177" s="116"/>
      <c r="E177" s="116">
        <v>12625.1</v>
      </c>
      <c r="F177" s="153"/>
    </row>
    <row r="178" spans="2:6" ht="18">
      <c r="B178" s="78"/>
      <c r="C178" s="116"/>
      <c r="D178" s="116"/>
      <c r="E178" s="116"/>
      <c r="F178" s="153"/>
    </row>
    <row r="179" spans="2:6" ht="18" hidden="1">
      <c r="B179" s="79" t="s">
        <v>353</v>
      </c>
      <c r="C179" s="116"/>
      <c r="D179" s="116"/>
      <c r="E179" s="116"/>
      <c r="F179" s="153"/>
    </row>
    <row r="180" spans="2:7" ht="18.75" hidden="1">
      <c r="B180" s="78" t="s">
        <v>78</v>
      </c>
      <c r="C180" s="116"/>
      <c r="D180" s="116"/>
      <c r="E180" s="116"/>
      <c r="F180" s="153"/>
      <c r="G180" s="154"/>
    </row>
    <row r="181" spans="2:6" ht="18" hidden="1">
      <c r="B181" s="78" t="s">
        <v>79</v>
      </c>
      <c r="C181" s="116"/>
      <c r="D181" s="116"/>
      <c r="E181" s="116"/>
      <c r="F181" s="153"/>
    </row>
    <row r="182" spans="2:6" ht="18" hidden="1">
      <c r="B182" s="78"/>
      <c r="C182" s="116"/>
      <c r="D182" s="116"/>
      <c r="E182" s="116"/>
      <c r="F182" s="153"/>
    </row>
    <row r="183" spans="2:7" ht="18.75" hidden="1">
      <c r="B183" s="78" t="s">
        <v>80</v>
      </c>
      <c r="C183" s="116"/>
      <c r="D183" s="116"/>
      <c r="E183" s="116"/>
      <c r="F183" s="153"/>
      <c r="G183" s="155"/>
    </row>
    <row r="184" spans="2:6" ht="18" hidden="1">
      <c r="B184" s="78" t="s">
        <v>81</v>
      </c>
      <c r="C184" s="116"/>
      <c r="D184" s="116"/>
      <c r="E184" s="116"/>
      <c r="F184" s="153"/>
    </row>
    <row r="185" spans="2:6" ht="18" hidden="1">
      <c r="B185" s="78"/>
      <c r="C185" s="116"/>
      <c r="D185" s="116"/>
      <c r="E185" s="116"/>
      <c r="F185" s="153"/>
    </row>
    <row r="186" spans="2:7" ht="18.75" hidden="1">
      <c r="B186" s="78" t="s">
        <v>82</v>
      </c>
      <c r="C186" s="116"/>
      <c r="D186" s="116"/>
      <c r="E186" s="116"/>
      <c r="F186" s="153"/>
      <c r="G186" s="156"/>
    </row>
    <row r="187" spans="2:6" ht="18" hidden="1">
      <c r="B187" s="78" t="s">
        <v>83</v>
      </c>
      <c r="C187" s="116"/>
      <c r="D187" s="116"/>
      <c r="E187" s="116"/>
      <c r="F187" s="153"/>
    </row>
    <row r="188" spans="2:6" ht="18">
      <c r="B188" s="79" t="s">
        <v>354</v>
      </c>
      <c r="C188" s="116"/>
      <c r="D188" s="116"/>
      <c r="E188" s="116">
        <v>2000</v>
      </c>
      <c r="F188" s="153"/>
    </row>
    <row r="189" spans="1:7" ht="18.75">
      <c r="A189" s="74"/>
      <c r="B189" s="79"/>
      <c r="C189" s="116"/>
      <c r="D189" s="116"/>
      <c r="E189" s="116"/>
      <c r="F189" s="153"/>
      <c r="G189" s="157"/>
    </row>
    <row r="190" spans="1:6" ht="12" customHeight="1" hidden="1">
      <c r="A190" s="74"/>
      <c r="B190" s="78"/>
      <c r="C190" s="116"/>
      <c r="D190" s="116"/>
      <c r="E190" s="116"/>
      <c r="F190" s="153"/>
    </row>
    <row r="191" spans="1:6" ht="5.25" customHeight="1" hidden="1">
      <c r="A191" s="74"/>
      <c r="B191" s="78"/>
      <c r="C191" s="116"/>
      <c r="D191" s="116"/>
      <c r="E191" s="116"/>
      <c r="F191" s="153"/>
    </row>
    <row r="192" spans="1:7" ht="45" customHeight="1">
      <c r="A192" s="74"/>
      <c r="B192" s="78" t="s">
        <v>86</v>
      </c>
      <c r="C192" s="116"/>
      <c r="D192" s="116"/>
      <c r="E192" s="116">
        <f>E177+E40-E174-E188+E178</f>
        <v>-6315.5</v>
      </c>
      <c r="F192" s="153"/>
      <c r="G192" s="158"/>
    </row>
    <row r="193" spans="1:6" ht="18">
      <c r="A193" s="74"/>
      <c r="B193" s="78"/>
      <c r="C193" s="116"/>
      <c r="D193" s="116"/>
      <c r="E193" s="116"/>
      <c r="F193" s="153"/>
    </row>
    <row r="194" spans="1:6" ht="18" hidden="1">
      <c r="A194" s="74"/>
      <c r="C194" s="116"/>
      <c r="D194" s="116"/>
      <c r="E194" s="116"/>
      <c r="F194" s="153"/>
    </row>
    <row r="195" spans="1:6" ht="18">
      <c r="A195" s="74"/>
      <c r="C195" s="116"/>
      <c r="D195" s="116"/>
      <c r="E195" s="116"/>
      <c r="F195" s="153"/>
    </row>
    <row r="196" spans="1:6" ht="18">
      <c r="A196" s="74"/>
      <c r="B196" s="78" t="s">
        <v>87</v>
      </c>
      <c r="C196" s="116"/>
      <c r="D196" s="116"/>
      <c r="E196" s="116"/>
      <c r="F196" s="153"/>
    </row>
    <row r="197" spans="1:6" ht="18">
      <c r="A197" s="74"/>
      <c r="B197" s="78" t="s">
        <v>88</v>
      </c>
      <c r="C197" s="116"/>
      <c r="D197" s="116"/>
      <c r="E197" s="116"/>
      <c r="F197" s="153"/>
    </row>
    <row r="198" ht="18">
      <c r="B198" s="78" t="s">
        <v>89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2:G42"/>
    <mergeCell ref="F43:F44"/>
    <mergeCell ref="G43:G44"/>
    <mergeCell ref="A43:A44"/>
    <mergeCell ref="B43:B44"/>
    <mergeCell ref="C43:C44"/>
    <mergeCell ref="E43:E44"/>
    <mergeCell ref="D43:D44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2018-05-15T06:33:32Z</cp:lastPrinted>
  <dcterms:created xsi:type="dcterms:W3CDTF">1996-10-08T23:32:33Z</dcterms:created>
  <dcterms:modified xsi:type="dcterms:W3CDTF">2018-06-09T12:08:04Z</dcterms:modified>
  <cp:category/>
  <cp:version/>
  <cp:contentType/>
  <cp:contentStatus/>
</cp:coreProperties>
</file>