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04" yWindow="0" windowWidth="9720" windowHeight="7320" tabRatio="814"/>
  </bookViews>
  <sheets>
    <sheet name="МР" sheetId="1" r:id="rId1"/>
  </sheets>
  <definedNames>
    <definedName name="_xlnm.Print_Area" localSheetId="0">МР!$B$1:$H$235</definedName>
  </definedNames>
  <calcPr calcId="124519"/>
</workbook>
</file>

<file path=xl/calcChain.xml><?xml version="1.0" encoding="utf-8"?>
<calcChain xmlns="http://schemas.openxmlformats.org/spreadsheetml/2006/main">
  <c r="E195" i="1"/>
  <c r="E196" l="1"/>
  <c r="F196"/>
  <c r="E192"/>
  <c r="F192"/>
  <c r="D195"/>
  <c r="D196"/>
  <c r="H37"/>
  <c r="G37"/>
  <c r="E37"/>
  <c r="E33" s="1"/>
  <c r="F37"/>
  <c r="F33" s="1"/>
  <c r="D37"/>
  <c r="D33" s="1"/>
  <c r="D192" l="1"/>
  <c r="G196"/>
  <c r="H196"/>
  <c r="H52" l="1"/>
  <c r="H54"/>
  <c r="H55"/>
  <c r="H56"/>
  <c r="H57"/>
  <c r="H60"/>
  <c r="H61"/>
  <c r="H62"/>
  <c r="H63"/>
  <c r="H64"/>
  <c r="H65"/>
  <c r="H69"/>
  <c r="H70"/>
  <c r="H72"/>
  <c r="H73"/>
  <c r="H74"/>
  <c r="H75"/>
  <c r="H77"/>
  <c r="H78"/>
  <c r="H79"/>
  <c r="H80"/>
  <c r="H81"/>
  <c r="H85"/>
  <c r="H86"/>
  <c r="H87"/>
  <c r="H89"/>
  <c r="H90"/>
  <c r="H91"/>
  <c r="H94"/>
  <c r="H95"/>
  <c r="H98"/>
  <c r="H99"/>
  <c r="H100"/>
  <c r="H102"/>
  <c r="H103"/>
  <c r="H104"/>
  <c r="H105"/>
  <c r="H106"/>
  <c r="H108"/>
  <c r="H109"/>
  <c r="H110"/>
  <c r="H111"/>
  <c r="H112"/>
  <c r="H113"/>
  <c r="H114"/>
  <c r="H115"/>
  <c r="H116"/>
  <c r="H117"/>
  <c r="H118"/>
  <c r="H119"/>
  <c r="H120"/>
  <c r="H121"/>
  <c r="H123"/>
  <c r="H124"/>
  <c r="H125"/>
  <c r="H126"/>
  <c r="H128"/>
  <c r="H129"/>
  <c r="H131"/>
  <c r="H133"/>
  <c r="H134"/>
  <c r="H135"/>
  <c r="H136"/>
  <c r="H137"/>
  <c r="H138"/>
  <c r="H139"/>
  <c r="H140"/>
  <c r="H141"/>
  <c r="H144"/>
  <c r="H145"/>
  <c r="H146"/>
  <c r="H147"/>
  <c r="H148"/>
  <c r="H151"/>
  <c r="H152"/>
  <c r="H155"/>
  <c r="H156"/>
  <c r="H157"/>
  <c r="H158"/>
  <c r="H159"/>
  <c r="H160"/>
  <c r="H161"/>
  <c r="H162"/>
  <c r="H163"/>
  <c r="H164"/>
  <c r="H165"/>
  <c r="H166"/>
  <c r="H169"/>
  <c r="H177"/>
  <c r="H178"/>
  <c r="H179"/>
  <c r="H181"/>
  <c r="H183"/>
  <c r="H184"/>
  <c r="H185"/>
  <c r="H186"/>
  <c r="H187"/>
  <c r="H188"/>
  <c r="H190"/>
  <c r="H191"/>
  <c r="H193"/>
  <c r="H194"/>
  <c r="H195"/>
  <c r="H197"/>
  <c r="H198"/>
  <c r="H199"/>
  <c r="H200"/>
  <c r="H201"/>
  <c r="H202"/>
  <c r="H203"/>
  <c r="H206"/>
  <c r="H208"/>
  <c r="H212"/>
  <c r="H213"/>
  <c r="H214"/>
  <c r="H215"/>
  <c r="G52"/>
  <c r="G54"/>
  <c r="G55"/>
  <c r="G56"/>
  <c r="G57"/>
  <c r="G58"/>
  <c r="G60"/>
  <c r="G61"/>
  <c r="G62"/>
  <c r="G63"/>
  <c r="G64"/>
  <c r="G65"/>
  <c r="G69"/>
  <c r="G70"/>
  <c r="G72"/>
  <c r="G73"/>
  <c r="G74"/>
  <c r="G75"/>
  <c r="G77"/>
  <c r="G78"/>
  <c r="G79"/>
  <c r="G80"/>
  <c r="G81"/>
  <c r="G85"/>
  <c r="G86"/>
  <c r="G87"/>
  <c r="G89"/>
  <c r="G90"/>
  <c r="G91"/>
  <c r="G94"/>
  <c r="G95"/>
  <c r="G98"/>
  <c r="G99"/>
  <c r="G100"/>
  <c r="G102"/>
  <c r="G103"/>
  <c r="G104"/>
  <c r="G105"/>
  <c r="G106"/>
  <c r="G108"/>
  <c r="G109"/>
  <c r="G110"/>
  <c r="G111"/>
  <c r="G112"/>
  <c r="G113"/>
  <c r="G114"/>
  <c r="G115"/>
  <c r="G116"/>
  <c r="G117"/>
  <c r="G118"/>
  <c r="G119"/>
  <c r="G120"/>
  <c r="G121"/>
  <c r="G123"/>
  <c r="G124"/>
  <c r="G125"/>
  <c r="G126"/>
  <c r="G128"/>
  <c r="G129"/>
  <c r="G131"/>
  <c r="G133"/>
  <c r="G134"/>
  <c r="G135"/>
  <c r="G136"/>
  <c r="G137"/>
  <c r="G138"/>
  <c r="G139"/>
  <c r="G140"/>
  <c r="G141"/>
  <c r="G144"/>
  <c r="G145"/>
  <c r="G146"/>
  <c r="G147"/>
  <c r="G148"/>
  <c r="G151"/>
  <c r="G152"/>
  <c r="G154"/>
  <c r="G155"/>
  <c r="G156"/>
  <c r="G157"/>
  <c r="G158"/>
  <c r="G159"/>
  <c r="G160"/>
  <c r="G161"/>
  <c r="G162"/>
  <c r="G163"/>
  <c r="G164"/>
  <c r="G165"/>
  <c r="G166"/>
  <c r="G168"/>
  <c r="G169"/>
  <c r="G170"/>
  <c r="G171"/>
  <c r="G172"/>
  <c r="G173"/>
  <c r="G174"/>
  <c r="G175"/>
  <c r="G177"/>
  <c r="G178"/>
  <c r="G179"/>
  <c r="G181"/>
  <c r="G183"/>
  <c r="G184"/>
  <c r="G185"/>
  <c r="G186"/>
  <c r="G187"/>
  <c r="G188"/>
  <c r="G190"/>
  <c r="G191"/>
  <c r="G193"/>
  <c r="G194"/>
  <c r="G195"/>
  <c r="G197"/>
  <c r="G198"/>
  <c r="G199"/>
  <c r="G200"/>
  <c r="G201"/>
  <c r="G202"/>
  <c r="G203"/>
  <c r="G204"/>
  <c r="G206"/>
  <c r="G208"/>
  <c r="G210"/>
  <c r="G212"/>
  <c r="G213"/>
  <c r="G214"/>
  <c r="G215"/>
  <c r="H7"/>
  <c r="H8"/>
  <c r="H9"/>
  <c r="H10"/>
  <c r="H11"/>
  <c r="H12"/>
  <c r="H13"/>
  <c r="H14"/>
  <c r="H15"/>
  <c r="H16"/>
  <c r="H17"/>
  <c r="H18"/>
  <c r="H19"/>
  <c r="H20"/>
  <c r="H21"/>
  <c r="H22"/>
  <c r="H24"/>
  <c r="H25"/>
  <c r="H26"/>
  <c r="H27"/>
  <c r="H29"/>
  <c r="H30"/>
  <c r="H31"/>
  <c r="H34"/>
  <c r="H35"/>
  <c r="H36"/>
  <c r="H38"/>
  <c r="H39"/>
  <c r="H40"/>
  <c r="H41"/>
  <c r="H42"/>
  <c r="H43"/>
  <c r="H44"/>
  <c r="H45"/>
  <c r="G7"/>
  <c r="G8"/>
  <c r="G9"/>
  <c r="G10"/>
  <c r="G11"/>
  <c r="G12"/>
  <c r="G13"/>
  <c r="G14"/>
  <c r="G15"/>
  <c r="G16"/>
  <c r="G17"/>
  <c r="G18"/>
  <c r="G19"/>
  <c r="G20"/>
  <c r="G21"/>
  <c r="G22"/>
  <c r="G24"/>
  <c r="G25"/>
  <c r="G26"/>
  <c r="G27"/>
  <c r="G29"/>
  <c r="G30"/>
  <c r="G31"/>
  <c r="G34"/>
  <c r="G35"/>
  <c r="G36"/>
  <c r="G38"/>
  <c r="G39"/>
  <c r="G40"/>
  <c r="G41"/>
  <c r="G42"/>
  <c r="G43"/>
  <c r="G44"/>
  <c r="G45"/>
  <c r="D53"/>
  <c r="E53" l="1"/>
  <c r="F53"/>
  <c r="E143"/>
  <c r="F143"/>
  <c r="D143"/>
  <c r="H192" l="1"/>
  <c r="G192"/>
  <c r="H143"/>
  <c r="G143"/>
  <c r="H53"/>
  <c r="G53"/>
  <c r="E101"/>
  <c r="F101"/>
  <c r="F107"/>
  <c r="E127"/>
  <c r="F127"/>
  <c r="E150"/>
  <c r="F150"/>
  <c r="E153"/>
  <c r="F153"/>
  <c r="H33" l="1"/>
  <c r="G33"/>
  <c r="H153"/>
  <c r="H150"/>
  <c r="H127"/>
  <c r="H101"/>
  <c r="D127"/>
  <c r="G127" s="1"/>
  <c r="E88" l="1"/>
  <c r="F88"/>
  <c r="D88"/>
  <c r="H88" l="1"/>
  <c r="G88"/>
  <c r="F76"/>
  <c r="F59"/>
  <c r="F68"/>
  <c r="D59"/>
  <c r="D153"/>
  <c r="G153" s="1"/>
  <c r="E211"/>
  <c r="F211"/>
  <c r="D211"/>
  <c r="G59" l="1"/>
  <c r="G211"/>
  <c r="H211"/>
  <c r="F67"/>
  <c r="F71"/>
  <c r="D182" l="1"/>
  <c r="F180"/>
  <c r="E180"/>
  <c r="D180"/>
  <c r="D150"/>
  <c r="G150" s="1"/>
  <c r="F167"/>
  <c r="E167"/>
  <c r="D167"/>
  <c r="F176"/>
  <c r="E176"/>
  <c r="D176"/>
  <c r="F132"/>
  <c r="E132"/>
  <c r="D132"/>
  <c r="D130" s="1"/>
  <c r="F97"/>
  <c r="E97"/>
  <c r="D97"/>
  <c r="D76"/>
  <c r="G76" s="1"/>
  <c r="F66"/>
  <c r="E76"/>
  <c r="H76" s="1"/>
  <c r="E68"/>
  <c r="H68" s="1"/>
  <c r="D68"/>
  <c r="G68" s="1"/>
  <c r="F6"/>
  <c r="F47" s="1"/>
  <c r="E6"/>
  <c r="E47" s="1"/>
  <c r="D6"/>
  <c r="D47" s="1"/>
  <c r="E122"/>
  <c r="D122"/>
  <c r="G122" s="1"/>
  <c r="D101"/>
  <c r="G101" s="1"/>
  <c r="D189"/>
  <c r="E93"/>
  <c r="F93"/>
  <c r="D93"/>
  <c r="E59"/>
  <c r="H59" s="1"/>
  <c r="D84"/>
  <c r="E84"/>
  <c r="F84"/>
  <c r="E92"/>
  <c r="E182"/>
  <c r="F182"/>
  <c r="E189"/>
  <c r="F189"/>
  <c r="D205"/>
  <c r="E205"/>
  <c r="F205"/>
  <c r="D207"/>
  <c r="E207"/>
  <c r="F207"/>
  <c r="D209"/>
  <c r="E209"/>
  <c r="F209"/>
  <c r="G209" s="1"/>
  <c r="D217"/>
  <c r="E217"/>
  <c r="D92"/>
  <c r="F51"/>
  <c r="F217"/>
  <c r="G217" l="1"/>
  <c r="H217"/>
  <c r="G207"/>
  <c r="H207"/>
  <c r="H182"/>
  <c r="G182"/>
  <c r="H122"/>
  <c r="E107"/>
  <c r="H107" s="1"/>
  <c r="G205"/>
  <c r="H205"/>
  <c r="H84"/>
  <c r="G84"/>
  <c r="H93"/>
  <c r="G93"/>
  <c r="H97"/>
  <c r="G97"/>
  <c r="H176"/>
  <c r="G176"/>
  <c r="E46"/>
  <c r="G47"/>
  <c r="H189"/>
  <c r="G189"/>
  <c r="H132"/>
  <c r="G132"/>
  <c r="H167"/>
  <c r="G167"/>
  <c r="F149"/>
  <c r="F142" s="1"/>
  <c r="H180"/>
  <c r="G180"/>
  <c r="E149"/>
  <c r="E142" s="1"/>
  <c r="E71"/>
  <c r="H71" s="1"/>
  <c r="D71"/>
  <c r="G71" s="1"/>
  <c r="D107"/>
  <c r="G107" s="1"/>
  <c r="D96"/>
  <c r="E51"/>
  <c r="F92"/>
  <c r="F83"/>
  <c r="E130"/>
  <c r="F96"/>
  <c r="E96"/>
  <c r="E67"/>
  <c r="H67" s="1"/>
  <c r="E66"/>
  <c r="H66" s="1"/>
  <c r="D51"/>
  <c r="F46"/>
  <c r="D149"/>
  <c r="H51"/>
  <c r="F130"/>
  <c r="E83"/>
  <c r="D83"/>
  <c r="D67"/>
  <c r="G67" s="1"/>
  <c r="G51"/>
  <c r="D46"/>
  <c r="H6"/>
  <c r="G6"/>
  <c r="H47"/>
  <c r="H142" l="1"/>
  <c r="H46"/>
  <c r="G46"/>
  <c r="H92"/>
  <c r="G92"/>
  <c r="H130"/>
  <c r="G130"/>
  <c r="H96"/>
  <c r="G96"/>
  <c r="H83"/>
  <c r="G83"/>
  <c r="H149"/>
  <c r="G149"/>
  <c r="D142"/>
  <c r="G142" s="1"/>
  <c r="F82"/>
  <c r="D66"/>
  <c r="G66" s="1"/>
  <c r="E82"/>
  <c r="D82"/>
  <c r="H82" l="1"/>
  <c r="G82"/>
  <c r="F216"/>
  <c r="D216"/>
  <c r="E216"/>
  <c r="H216" l="1"/>
  <c r="G216"/>
  <c r="F234"/>
</calcChain>
</file>

<file path=xl/sharedStrings.xml><?xml version="1.0" encoding="utf-8"?>
<sst xmlns="http://schemas.openxmlformats.org/spreadsheetml/2006/main" count="424" uniqueCount="382">
  <si>
    <t>ДОХОДЫ</t>
  </si>
  <si>
    <t>Налог на имущество физ.лиц</t>
  </si>
  <si>
    <t>Земельный налог</t>
  </si>
  <si>
    <t>Доходы от перечисления части прибыли</t>
  </si>
  <si>
    <t>Штрафы от ГРОВД</t>
  </si>
  <si>
    <t xml:space="preserve">Невыясненные поступления </t>
  </si>
  <si>
    <t>Дотации</t>
  </si>
  <si>
    <t xml:space="preserve">Субвенции </t>
  </si>
  <si>
    <t>Субсидии</t>
  </si>
  <si>
    <t>РАСХОДЫ</t>
  </si>
  <si>
    <t>ОБЩЕГОСУДАРСТВЕННЫЕ ВОПРОСЫ</t>
  </si>
  <si>
    <t>НАЦИОНАЛЬНАЯ ЭКОНОМИКА</t>
  </si>
  <si>
    <t>ЖИЛИЩНО-КОММУНАЛЬНОЕ ХОЗЯЙСТВО</t>
  </si>
  <si>
    <t>0503</t>
  </si>
  <si>
    <t>Благоустройство</t>
  </si>
  <si>
    <t>0700</t>
  </si>
  <si>
    <t>ОБРАЗОВАНИЕ</t>
  </si>
  <si>
    <t>0701</t>
  </si>
  <si>
    <t>0702</t>
  </si>
  <si>
    <t>0707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</si>
  <si>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</si>
  <si>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</si>
  <si>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</si>
  <si>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</si>
  <si>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</si>
  <si>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</si>
  <si>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</si>
  <si>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</si>
  <si>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</si>
  <si>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</si>
  <si>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</si>
  <si>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ИТОГО РАСХОДОВ</t>
  </si>
  <si>
    <t>0100</t>
  </si>
  <si>
    <t>0102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</si>
  <si>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</si>
  <si>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</si>
  <si>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</si>
  <si>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</si>
  <si>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</si>
  <si>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</si>
  <si>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</si>
  <si>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</si>
  <si>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</si>
  <si>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</si>
  <si>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</si>
  <si>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</si>
  <si>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</si>
  <si>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</si>
  <si>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</si>
  <si>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</si>
  <si>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 xml:space="preserve">-Изменение остатков        </t>
  </si>
  <si>
    <t>в том числе собственные доходы</t>
  </si>
  <si>
    <t>0409</t>
  </si>
  <si>
    <t>Мероприятия по землеустройству и землепользованию</t>
  </si>
  <si>
    <t>0113</t>
  </si>
  <si>
    <t>ФИЗИЧЕСКАЯ КУЛЬТУРА И СПОРТ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</si>
  <si>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</si>
  <si>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</si>
  <si>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</si>
  <si>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</si>
  <si>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</si>
  <si>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</si>
  <si>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</si>
  <si>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</si>
  <si>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</si>
  <si>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</si>
  <si>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</si>
  <si>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</si>
  <si>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</si>
  <si>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</si>
  <si>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</si>
  <si>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</si>
  <si>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КУЛЬТУРА И КИНЕМАТОГРАФИЯ</t>
  </si>
  <si>
    <t>0314</t>
  </si>
  <si>
    <t>раздел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</si>
  <si>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</si>
  <si>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</si>
  <si>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</si>
  <si>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</si>
  <si>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Отдел по управл.имуществом </t>
  </si>
  <si>
    <t>Другие вопросы в области национальной безопасности и правоохранительной деятельности</t>
  </si>
  <si>
    <t>Капитальный ремонт муниципального жилищного фонда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</si>
  <si>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</si>
  <si>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</si>
  <si>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</si>
  <si>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Дорожное хозяйство(дорожные фонды), в том числе: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</si>
  <si>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</si>
  <si>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</si>
  <si>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</si>
  <si>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Оценка недвижимости, признание прав и регулирование отношений по муниципальной собственности</t>
  </si>
  <si>
    <t>054</t>
  </si>
  <si>
    <t>Доплаты к пенсиям муниципальных служащих</t>
  </si>
  <si>
    <t>Прочие межбюджетные трансферты из бюджета муниципального района бюджетам поселений</t>
  </si>
  <si>
    <t>Акцизы на нефтепродукты</t>
  </si>
  <si>
    <t>Подпрограмма "Обеспечение жилыми помещениями молодых семей"</t>
  </si>
  <si>
    <t>7210000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</si>
  <si>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</si>
  <si>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</si>
  <si>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</si>
  <si>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</si>
  <si>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0105</t>
  </si>
  <si>
    <t>0405</t>
  </si>
  <si>
    <t>Молодежная политика и оздоровление детей</t>
  </si>
  <si>
    <t xml:space="preserve">Выполнение других обязательств муниципального образования 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</si>
  <si>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</si>
  <si>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</si>
  <si>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</si>
  <si>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</si>
  <si>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9400006700</t>
  </si>
  <si>
    <t>9130077И00   9630077900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</si>
  <si>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</si>
  <si>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</si>
  <si>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</si>
  <si>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</si>
  <si>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Функционирование высшего должностного лица субъекта Российской Федерации и муниципального образования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</si>
  <si>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</si>
  <si>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</si>
  <si>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</si>
  <si>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</si>
  <si>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</si>
  <si>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</si>
  <si>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95101005110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</si>
  <si>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</si>
  <si>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</si>
  <si>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</si>
  <si>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</si>
  <si>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</si>
  <si>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9140008600</t>
  </si>
  <si>
    <t>Расходы на судебные издержки и исполнение судебных решений</t>
  </si>
  <si>
    <t>Сельское хозяйство и рыболовство</t>
  </si>
  <si>
    <t>Патент</t>
  </si>
  <si>
    <t>7240200740</t>
  </si>
  <si>
    <t>Техническое обслуживание систем газораспределения и газопотребления</t>
  </si>
  <si>
    <t>7510300Р70</t>
  </si>
  <si>
    <t>Разработка схемы организации дорожного движения (дислокация дорожных знаков и разметки улично - дорожной сети)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</si>
  <si>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</si>
  <si>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9010051200</t>
  </si>
  <si>
    <t>Другие вопросы в области культуы</t>
  </si>
  <si>
    <t>Остатки на начало года</t>
  </si>
  <si>
    <t>- Получен банковский кредит от кредитных организаций</t>
  </si>
  <si>
    <t>- Погашен банковский кредит от кредитных организаций</t>
  </si>
  <si>
    <t>Проч.дох.от исп. имущ.</t>
  </si>
  <si>
    <t>Подпрограмма "Развитие учреждений и предприятий транспортной отрасли"</t>
  </si>
  <si>
    <t>7540000000</t>
  </si>
  <si>
    <t>7210000000</t>
  </si>
  <si>
    <t>Подпрограмма "Ремонт автомобильных дорог и искусственных сооружений на них в границах городских и сельских поселений", в том числе:</t>
  </si>
  <si>
    <t>Субсидии бюджетам муниципальных районов на обеспечение жильем молодых семей -за счет средств областного бюджета</t>
  </si>
  <si>
    <t>72201L4970 04.17.01</t>
  </si>
  <si>
    <t>72201L4970 04.17.02</t>
  </si>
  <si>
    <t>Субсидии бюджетам муниципальных районов на обеспечение жильем молодых семей -за счет средств федерального бюджета</t>
  </si>
  <si>
    <t>Налог на доходы физических лиц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</si>
  <si>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</si>
  <si>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</si>
  <si>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Государственная пошлина</t>
  </si>
  <si>
    <t>Доходы, получаемые в виде арендной платы за земельные участки</t>
  </si>
  <si>
    <t>Плата за негативное воздействие на окружающую среду</t>
  </si>
  <si>
    <t xml:space="preserve">Доходы от продажи материальных и нематариальных активов (имущества,земельных участков) </t>
  </si>
  <si>
    <t>Доходы от сдачи в аренду имущества находящегося в оперативном управлении</t>
  </si>
  <si>
    <t>Выполнение других обязательств муниципального образования в области жилищного хозяйства</t>
  </si>
  <si>
    <t>Доходы от оказания платных услуг и компенсации затрат</t>
  </si>
  <si>
    <t>991000000</t>
  </si>
  <si>
    <t>056</t>
  </si>
  <si>
    <t>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</t>
  </si>
  <si>
    <t>754010Т010</t>
  </si>
  <si>
    <t>75101G0Д60</t>
  </si>
  <si>
    <t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за счет средств муниципального дорожного фонда</t>
  </si>
  <si>
    <t>75101G0Д70</t>
  </si>
  <si>
    <t>Нанесение пешеходной дорожной разметки на улично-дорожную сеть за счет средств муниципального дорожного фонда</t>
  </si>
  <si>
    <t>75202G0Д40</t>
  </si>
  <si>
    <t>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</t>
  </si>
  <si>
    <t>753000000</t>
  </si>
  <si>
    <t>7520000000</t>
  </si>
  <si>
    <t>Подпрограмма  "Обеспечение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покрытием"</t>
  </si>
  <si>
    <t>75303G0Д10</t>
  </si>
  <si>
    <t xml:space="preserve">Летнее содержание за счет средств муниципального дорожного фонда </t>
  </si>
  <si>
    <t>Зимнее содержание за счет средств муниципального дорожного фонда</t>
  </si>
  <si>
    <t>75303G0Д20</t>
  </si>
  <si>
    <t>75306G0Д30</t>
  </si>
  <si>
    <t xml:space="preserve">Изготовление сметной документации, технический контроль за счет средств муниципального дорожного фонда </t>
  </si>
  <si>
    <t>Диагностика моста через р. Карай на км 10+895 автоподъезда к с. Северка от автомобильной дороги Тамбов-Ртищево-Саратов с. Холудёновка</t>
  </si>
  <si>
    <t>77008V0000</t>
  </si>
  <si>
    <t>721260Ж010</t>
  </si>
  <si>
    <t>Основное мероприятие: "Подготовка (актуализация) генерального плана Урусовского МО"</t>
  </si>
  <si>
    <t>72401V0000</t>
  </si>
  <si>
    <t>Основное мероприятие "Модернизация объектов водоснабжения и водоотведения"</t>
  </si>
  <si>
    <t>75310GД030</t>
  </si>
  <si>
    <t>Строительно - техническая экспертиза</t>
  </si>
  <si>
    <t>Межбюджетные трансферты, передаваемые бюджету муниципального района из бюджетов поселений на выполнение полномочий по организации в границах поселений тепло- и водоснабжения населения, водоотведения, снабжения населения топливом</t>
  </si>
  <si>
    <t>Доходы от перечисления части прибыли муниципальных унитарных предприятий</t>
  </si>
  <si>
    <t xml:space="preserve">Прочие доходы от использования имущества, находящегося в муниципальной собственности </t>
  </si>
  <si>
    <t>870070А70</t>
  </si>
  <si>
    <t>0401</t>
  </si>
  <si>
    <t>860010Э040</t>
  </si>
  <si>
    <t>Организация общественных работ</t>
  </si>
  <si>
    <t>860010Э050</t>
  </si>
  <si>
    <t>860010Э060</t>
  </si>
  <si>
    <t>Организация временного трудоустройства безработных граждан, испытывающих трудности в поиске работы</t>
  </si>
  <si>
    <t>Организация временного трудоустройства несовершеннолетних граждан в возрасте от 14 до 18 лет</t>
  </si>
  <si>
    <t>0705</t>
  </si>
  <si>
    <t>Профессиональная подготовка, переподготовка и повышение квалификации</t>
  </si>
  <si>
    <t>Охрана семьи и детства</t>
  </si>
  <si>
    <t>754010Т030</t>
  </si>
  <si>
    <t>Выполнение работ, связанных с осуществлением регулярных перевозок по регулируемым тарифам в границах Ртищевского муниципального района  с условием предоставления субсидий</t>
  </si>
  <si>
    <t>7910500В70</t>
  </si>
  <si>
    <t>Приобретение мобильных заградительных ограждений (барьеров)</t>
  </si>
  <si>
    <t>75202GД120</t>
  </si>
  <si>
    <t xml:space="preserve">с. Сланцы.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</t>
  </si>
  <si>
    <t>75202GД130</t>
  </si>
  <si>
    <t xml:space="preserve">с. Александровка.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</t>
  </si>
  <si>
    <t>75202GД140</t>
  </si>
  <si>
    <t xml:space="preserve">д. Нестеровка. Мост.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</t>
  </si>
  <si>
    <t>75202GД150</t>
  </si>
  <si>
    <t xml:space="preserve">Школьный маршрут Александровка - Осиновка.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</t>
  </si>
  <si>
    <t>75308GД090</t>
  </si>
  <si>
    <t>75308GД110</t>
  </si>
  <si>
    <t>75311GД060</t>
  </si>
  <si>
    <t>75312GД070</t>
  </si>
  <si>
    <t>75313D7160</t>
  </si>
  <si>
    <t>75313S7160</t>
  </si>
  <si>
    <t xml:space="preserve">Мост с. Холудёновка. Диагностика мостовых сооружений  за счет средств муниципального дорожного фонда </t>
  </si>
  <si>
    <t xml:space="preserve">Труба с. Александровка. Ремонт искусственных сооружений  за счет средств муниципального дорожного фонда </t>
  </si>
  <si>
    <t xml:space="preserve">Сельские муниципальные образования. Приобретение остановочных павильонов за счет средств муниципального дорожного фонда </t>
  </si>
  <si>
    <t>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</t>
  </si>
  <si>
    <t>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(или за счет средств муниципального дорожного фонда)</t>
  </si>
  <si>
    <t>Подпрограмма "Комплексное развитие сельских территорий Ртищевского муниципального района"</t>
  </si>
  <si>
    <t>7550000000</t>
  </si>
  <si>
    <t xml:space="preserve">75501L3720
</t>
  </si>
  <si>
    <t>Развитие транспортной инфраструктуры на сельских территориях (хутор Березовый)</t>
  </si>
  <si>
    <t>Актуализация правил землепользования и застройки территории Салтыковского МО (часть территории - с. Салтыковка)</t>
  </si>
  <si>
    <t>721110Г230</t>
  </si>
  <si>
    <t>721150Г240</t>
  </si>
  <si>
    <t>Основное мероприятие "Предоставление грантов начинающим субъектам малого предпринимательства на создание собственного бизнеса"</t>
  </si>
  <si>
    <t>Изготовление проектной и рабочей документации объекта капитального строительства «Газопровод в с. Отрадино Макаровского муниципального образования Ртищевского муниципального района</t>
  </si>
  <si>
    <t>7240500Ф80</t>
  </si>
  <si>
    <t>Подпрограмма "Модернизация  объектов коммунальной инфраструктуры"</t>
  </si>
  <si>
    <t>Транспортный налог</t>
  </si>
  <si>
    <t>724010Ф130</t>
  </si>
  <si>
    <t xml:space="preserve">Приобретение погружных электронасосных агрегатов для замены в скважинах </t>
  </si>
  <si>
    <t>Межбюджетные трансферты, передаваемые бюджетам муниципальных районов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</si>
  <si>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0309</t>
  </si>
  <si>
    <t>Муниципальная программа "Создание местной системы оповещения населения Ртищевского муниципального района об опасностях, возникающих при ведении военных действий или вследствие этих действий, а также вследствие чрезвычайных ситуаций природного и техногенного характера"</t>
  </si>
  <si>
    <t>7Д00000000</t>
  </si>
  <si>
    <t>Разработка проектно - сметной документации на создание местной системы оповещения Ртищевского муниципального района</t>
  </si>
  <si>
    <t>7Д0010П580</t>
  </si>
  <si>
    <t>7Д0020П590</t>
  </si>
  <si>
    <t>Закупка технических средств с учетом монтажа, пуско -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</t>
  </si>
  <si>
    <t>7910000000</t>
  </si>
  <si>
    <t>791030К020</t>
  </si>
  <si>
    <t>Иные закупки товаров, работ и услуг для обеспечения государственных (муниципальных) нужд</t>
  </si>
  <si>
    <t>791030К030</t>
  </si>
  <si>
    <t>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</t>
  </si>
  <si>
    <t>7910300К80</t>
  </si>
  <si>
    <t xml:space="preserve">Приобретение в ЕДДС Ртищевского района, отдельных сегментов технических средств управления, связи и оповещения,  позволивших обеспечить бесперебойное функционирование повседневного органа управления территориального звена СТП РСЧС  </t>
  </si>
  <si>
    <t>791030К040</t>
  </si>
  <si>
    <t>Приобретение и установка пропускных турникетов на входах в учреждения с массовым пребыванием людей, приобретение турникетного ограждения барьерного и иных видов, приобретение ручных металлодетекторов и аккумуляторов и батарей для их работы, приобретение арочных металлодетекторов, а также оборудования и других сопутствующих материалов, необходимых для их установки и полноценной работы, приобретение сигнальных лент оцепления</t>
  </si>
  <si>
    <t>9930077130</t>
  </si>
  <si>
    <t>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</si>
  <si>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75103GД340</t>
  </si>
  <si>
    <t>Разработка комплексных схем организации  дорожного движения</t>
  </si>
  <si>
    <t>75302G0890</t>
  </si>
  <si>
    <t>Ремонт дорожного покрытия улиц в границах сельских населённых пунктов за счет средств муниципального дорожного фонда</t>
  </si>
  <si>
    <t>75311GД330</t>
  </si>
  <si>
    <t>Ремонт искусственных сооружений</t>
  </si>
  <si>
    <t>75313GД190</t>
  </si>
  <si>
    <t>Капитальный ремонт и ремонт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</si>
  <si>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75316GД290</t>
  </si>
  <si>
    <t>Приобретение и установка остановочных павильонов. Сельские муниципальные образования</t>
  </si>
  <si>
    <t>721510Г270</t>
  </si>
  <si>
    <t>Актуализация правил землепользования и застройки территории Краснозвездинского МО</t>
  </si>
  <si>
    <t>721520Г280</t>
  </si>
  <si>
    <t>Актуализация правил землепользования и застройки территории Макаровского МО</t>
  </si>
  <si>
    <t>721530Г290</t>
  </si>
  <si>
    <t>Актуализация правил землепользования и застройки территории Октябрьского МО</t>
  </si>
  <si>
    <t>721540Г310</t>
  </si>
  <si>
    <t>Актуализация правил землепользования и застройки территории Салтыковского МО</t>
  </si>
  <si>
    <t>721550Г320</t>
  </si>
  <si>
    <t>Актуализация правил землепользования и застройки территории Урусовского МО</t>
  </si>
  <si>
    <t>721560Г330</t>
  </si>
  <si>
    <t>Актуализация правил землепользования и застройки территории Шило-Голицынского МО</t>
  </si>
  <si>
    <t>724010Ф220</t>
  </si>
  <si>
    <t>Выполнение проектно - изыскательских работ по объекту: "Разведочно - эксплуатационная скважина для водоснабжения с. Салтыковка Ртищевского района Саратовской области</t>
  </si>
  <si>
    <t>724010Ф230</t>
  </si>
  <si>
    <t>Выполнение проектно - изыскательских работ по объекту: "Разведочно - эксплуатационная скважина для водоснабжения с. Красные Гривки Ртищевского района Саратовской области</t>
  </si>
  <si>
    <t>724010Ф170</t>
  </si>
  <si>
    <t>Замена башни Рожновского в с. Н - Голицыно</t>
  </si>
  <si>
    <t>724010Ф180</t>
  </si>
  <si>
    <t>Замена башни Рожновского в п.. Раево - Воскресенский</t>
  </si>
  <si>
    <t>724010Ф190</t>
  </si>
  <si>
    <t>Замена башни Рожновского в д. Ярославка</t>
  </si>
  <si>
    <t>724010Ф210</t>
  </si>
  <si>
    <t>Замена башни Рожновского в с. Скачиха</t>
  </si>
  <si>
    <t>724010Ф250</t>
  </si>
  <si>
    <t>Установка преобразователя частоты для электродвигателя насосного агрегата ЭЦВ в водозаборной скважине комплекса водозабора и подачи воды в с. Салтыковка Ртищевского района Саратовской области</t>
  </si>
  <si>
    <t>7410879Б00</t>
  </si>
  <si>
    <t>Осуществление мероприятий в области энергосбережения и повышения энергетической эффективности</t>
  </si>
  <si>
    <t>724G552430</t>
  </si>
  <si>
    <t>Строительство и реконструкция (модернизация) объектов питьевого водоснабжения</t>
  </si>
  <si>
    <t>724060Ф260</t>
  </si>
  <si>
    <t>Строительство объекта: "Газопровод в с. Отрадино Макаровского муниципального образования Ртищевского муниципального района"</t>
  </si>
  <si>
    <t>Техническое перевооружение котельной № 14, расположенной по адресу: Саратовская область, г. Ртищево, ул. Сердобский тупик, д. 19-а</t>
  </si>
  <si>
    <t>741070Э210</t>
  </si>
  <si>
    <t>741060Э190</t>
  </si>
  <si>
    <t>Установка блочной котельной в котельной № 9, расположенной по адресу: Саратовская область, г. Ртищево, ул. Мясокомбинат, д. 3-а</t>
  </si>
  <si>
    <t>742090Э220</t>
  </si>
  <si>
    <t>Изготовление проектно - сметной документации по объекту: "Техническое перевооружение котельной МОУ СОШ № 5 г. Ртищево Саратовской области, расположенной по адресу: Саратовская область, г. Ртищево, ул. Яблочкова, д. 13А</t>
  </si>
  <si>
    <t>742100Э230</t>
  </si>
  <si>
    <t>Техническое перевооружение котельной МОУ СОШ № 5 г. Ртищево Саратовской области, расположенной по адресу: Саратовская область, г. Ртищево, ул. Яблочкова, д. 13А</t>
  </si>
  <si>
    <t>742110Э240</t>
  </si>
  <si>
    <t>Изготовление проектно - сметной документации по объекту: "Техническое перевооружение котельной СП МОУ СОШ № 7 г. Ртищево Саратовской области, расположенной по адресу: Саратовская область, г. Ртищево, ул. Ильича, д. 78</t>
  </si>
  <si>
    <t>742120Э250</t>
  </si>
  <si>
    <t>Техническое перевооружение котельной СП МОУ СОШ № 7 г. Ртищево Саратовской области, расположенной по адресу: Саратовская область, г. Ртищево, ул. Ильича, д. 78</t>
  </si>
  <si>
    <t>742130Э260</t>
  </si>
  <si>
    <t>Изготовление проектно - сметной документации по объекту: "Техническое перевооружение котельной МОУ "Макаровская СОШ Ртищевского района Саратовской области, расположенной по адресу: Саратовская область, Ртищевский район, с. Макарово, ул. Советская, д. 23</t>
  </si>
  <si>
    <t>742140Э270</t>
  </si>
  <si>
    <t>Техническое перевооружение котельной МОУ "Макаровская СОШ Ртищевского района Саратовской области, расположенной по адресу: Саратовская область, Ртищевский район, с. Макарово, ул. Советская, д. 23</t>
  </si>
  <si>
    <t>Прочие непрограммные расходы  органов исполнительной власти муниципального образования</t>
  </si>
  <si>
    <t>91400083Ж0</t>
  </si>
  <si>
    <t xml:space="preserve"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«Теплотехник» </t>
  </si>
  <si>
    <t>9140000000</t>
  </si>
  <si>
    <t>7400000000</t>
  </si>
  <si>
    <t>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</si>
  <si>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7110277900    05.12.01</t>
  </si>
  <si>
    <t>Реализация регионального проекта (программы) в целях выполнения задач федерального проекта «Чистая вода»</t>
  </si>
  <si>
    <t>724F552430</t>
  </si>
  <si>
    <t>724F5У2430</t>
  </si>
  <si>
    <t xml:space="preserve">Создание условий для строительства и реконструкции (модернизации) объектов питьевого водоснабжения (в целях достижения соответствующих результатов федерального проекта) </t>
  </si>
  <si>
    <t>724F500000</t>
  </si>
  <si>
    <t>99300L5766</t>
  </si>
  <si>
    <t>Обеспечение комплексного развития сельских территорий</t>
  </si>
  <si>
    <t>75311GД350</t>
  </si>
  <si>
    <t>Планово - предупредительные работы на мостовом сооружении через овраг Пансуровский в с. Макарово</t>
  </si>
  <si>
    <t>75.5.00.00000</t>
  </si>
  <si>
    <t>Строительство автоподъезда к х. Берёзовый от автодороги "Тамбов-Ртищево-Саратов"-п. Первомайский-х.Берёзовый в Ртищевском муниципальном районе Саратовской области</t>
  </si>
  <si>
    <t>75.5.01.У3770</t>
  </si>
  <si>
    <t>Межбюджетные трансферты, передаваемые бюджетам муниципальных районов области на благоустройство территорий общеобразовательных учреждений</t>
  </si>
  <si>
    <t>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 с 1 января 2021 года, за счет предоставляемой из областного бюджета дотации бюджету муниципального района</t>
  </si>
  <si>
    <t>9820092М00</t>
  </si>
  <si>
    <t>75302G0810</t>
  </si>
  <si>
    <t>Реализация основного мероприятия за счет средств муниципального дорожного фонда (переданные полномочия)</t>
  </si>
  <si>
    <t>Прочие поступления от использования имущества, находящегося в собственности муниципальных районов</t>
  </si>
  <si>
    <t>Основное мероприятие "Модернизация объектов водоснабжения и водоотведения", за счет полномочий</t>
  </si>
  <si>
    <t>Межбюджетные трансферты, передаваемые бюджетам муниципальных районов области на оснащение и укрепление материально-технической базы образовательных организаций (за счет бюджета г. Москвы)</t>
  </si>
  <si>
    <t>Осуществление органами местного самоуправления  мероприятий по уменьшению численности животных</t>
  </si>
  <si>
    <t>99.3.00.0П660</t>
  </si>
  <si>
    <t>Содержание и текущий ремонт муниципальных жилых помещений</t>
  </si>
  <si>
    <t>95.1.00.05160</t>
  </si>
  <si>
    <t>Межбюджетные трансферты, передаваемые бюджетам муниципальных районов области за счет средств резервного фонда Правительства Саратовской области</t>
  </si>
  <si>
    <t>Межбюджетные трансферты, передаваемые бюджетам муниципальных районов области на достижение  надлежащего уровня оплаты труда в органах местного самоуправления</t>
  </si>
  <si>
    <t>1403  9820092Д00</t>
  </si>
  <si>
    <t>75501У3780</t>
  </si>
  <si>
    <t>Ремонт автоподъезда к х. Берёзовый от автодороги "Тамбов-Ртищево-Саратов"-п. Первомайский-х.Берёзовый в Ртищевском муниципальном районе Саратовской области</t>
  </si>
  <si>
    <t>95.1.00.05360</t>
  </si>
  <si>
    <t>Охрана семьи и детства  (в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родителей)</t>
  </si>
  <si>
    <t>Сведения 
об исполнении бюджета Ртищевского муниципального района 
за 9 месяцев 2021 года</t>
  </si>
  <si>
    <t>Уточненные годовые плановые назначения, тыс. рублей</t>
  </si>
  <si>
    <t>Исполнено, тыс. рублей</t>
  </si>
  <si>
    <t>Процент  исполнения к уточненному годовому плану, %</t>
  </si>
  <si>
    <t>Уточненные  плановые назначения 9 месяцев 2021 года, тыс. рублей</t>
  </si>
  <si>
    <t>Процент  исполнения к уточненному плану 9 месяцев 2021 года, %</t>
  </si>
  <si>
    <t>НАЛОГОВЫЕ И НЕНАЛОГОВЫЕ ДОХОДЫ</t>
  </si>
  <si>
    <t>Единый сельскохозяйственный налог</t>
  </si>
  <si>
    <t>Штрафы, санкции, возмещение ущерба (в том числе штрафы ГРОВД)</t>
  </si>
  <si>
    <t>БЕЗВОЗМЕЗДНЫЕ ПЕРЕЧИСЛЕНИЯ</t>
  </si>
  <si>
    <t>Иные межбюджетные трансферты</t>
  </si>
  <si>
    <t>ИТОГО ДОХОДОВ</t>
  </si>
  <si>
    <t>Администрация муниципального района</t>
  </si>
  <si>
    <t>Расходы на обеспечение деятельности муниципальных казенных учреждений</t>
  </si>
  <si>
    <t>Расходы на оплату членских взносов в ассоциацию СМО Саратовской области</t>
  </si>
  <si>
    <t>НАЦИОНАЛЬНАЯ БЕЗОПАСНОСТЬ И ПРАВООХРАНИТЕЛЬНАЯ ДЕЯТЕЛЬНОСТЬ</t>
  </si>
  <si>
    <t>Гражданская оборона, из них: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</si>
  <si>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Ртищевского муниципального района Саратовской области"</t>
  </si>
  <si>
    <t>Общеэкономические вопросы, из них:</t>
  </si>
  <si>
    <t>Муниципальная программа  «Содействие занятости населения Ртищевского муниципального района Саратовской области»</t>
  </si>
  <si>
    <t>Транспорт, из них:</t>
  </si>
  <si>
    <t>Подпрограмма "Градостроительное планирование развития территорий поселений Ртищевского муниципального района"</t>
  </si>
  <si>
    <t>Жилищное хозяйство, из них:</t>
  </si>
  <si>
    <t>Коммунальное хозяйство, из них:</t>
  </si>
  <si>
    <t>Субсидии бюджетам муниципальных районов на обеспечение жильем молодых семей</t>
  </si>
  <si>
    <t>Муниципальная программа  "Повышение энергоэффективности и энергосбережения в Ртищевском муниципальном районе"</t>
  </si>
  <si>
    <t>Другие общегосударственные вопросы, из них:</t>
  </si>
  <si>
    <t xml:space="preserve">Приложение № 1
к распоряжению администрации Ртищевского  муниципального района 
 от  20 октября 2021 г.  № 740-р
</t>
  </si>
  <si>
    <t>Верно: начальник отдела делопроизводства                                                         К.Н. Негматова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</si>
</sst>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000000"/>
    <numFmt numFmtId="166" formatCode="#,##0.0_р_."/>
    <numFmt numFmtId="167" formatCode="0000000000"/>
  </numFmts>
  <fonts count="31">
    <font>
      <sz val="10"/>
      <name val="Arial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i/>
      <sz val="14"/>
      <name val="Times New Roman"/>
      <family val="1"/>
      <charset val="204"/>
    </font>
    <font>
      <sz val="14"/>
      <name val="Arial"/>
      <family val="2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i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14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26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29" fillId="0" borderId="0"/>
  </cellStyleXfs>
  <cellXfs count="103">
    <xf numFmtId="0" fontId="0" fillId="0" borderId="0" xfId="0"/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49" fontId="15" fillId="0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0" fontId="10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vertical="top" wrapText="1"/>
    </xf>
    <xf numFmtId="9" fontId="2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/>
    </xf>
    <xf numFmtId="164" fontId="8" fillId="2" borderId="0" xfId="0" applyNumberFormat="1" applyFont="1" applyFill="1" applyBorder="1" applyAlignment="1">
      <alignment horizontal="left" vertical="top" wrapText="1"/>
    </xf>
    <xf numFmtId="9" fontId="8" fillId="2" borderId="2" xfId="0" applyNumberFormat="1" applyFont="1" applyFill="1" applyBorder="1" applyAlignment="1">
      <alignment horizontal="left" vertical="top" wrapText="1"/>
    </xf>
    <xf numFmtId="9" fontId="13" fillId="2" borderId="2" xfId="0" applyNumberFormat="1" applyFont="1" applyFill="1" applyBorder="1" applyAlignment="1">
      <alignment horizontal="left" vertical="top" wrapText="1"/>
    </xf>
    <xf numFmtId="9" fontId="13" fillId="2" borderId="0" xfId="0" applyNumberFormat="1" applyFont="1" applyFill="1" applyBorder="1" applyAlignment="1">
      <alignment horizontal="left" vertical="top" wrapText="1"/>
    </xf>
    <xf numFmtId="9" fontId="8" fillId="2" borderId="0" xfId="0" applyNumberFormat="1" applyFont="1" applyFill="1" applyBorder="1" applyAlignment="1">
      <alignment horizontal="left" vertical="top" wrapText="1"/>
    </xf>
    <xf numFmtId="9" fontId="1" fillId="2" borderId="0" xfId="0" applyNumberFormat="1" applyFont="1" applyFill="1" applyBorder="1" applyAlignment="1">
      <alignment horizontal="left" vertical="center" wrapText="1"/>
    </xf>
    <xf numFmtId="9" fontId="13" fillId="2" borderId="0" xfId="0" applyNumberFormat="1" applyFont="1" applyFill="1" applyBorder="1" applyAlignment="1">
      <alignment horizontal="left" vertical="center" wrapText="1"/>
    </xf>
    <xf numFmtId="9" fontId="8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0" fontId="18" fillId="2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9" fontId="8" fillId="0" borderId="0" xfId="0" applyNumberFormat="1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/>
    </xf>
    <xf numFmtId="49" fontId="9" fillId="2" borderId="1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167" fontId="25" fillId="0" borderId="1" xfId="2" applyNumberFormat="1" applyFont="1" applyFill="1" applyBorder="1" applyAlignment="1" applyProtection="1">
      <alignment horizontal="center" vertical="center"/>
      <protection hidden="1"/>
    </xf>
    <xf numFmtId="165" fontId="17" fillId="0" borderId="1" xfId="1" applyNumberFormat="1" applyFont="1" applyFill="1" applyBorder="1" applyAlignment="1" applyProtection="1">
      <alignment vertical="center" wrapText="1"/>
      <protection hidden="1"/>
    </xf>
    <xf numFmtId="49" fontId="16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6" fillId="0" borderId="1" xfId="1" applyNumberFormat="1" applyFont="1" applyFill="1" applyBorder="1" applyAlignment="1" applyProtection="1">
      <alignment vertical="center" wrapText="1"/>
      <protection hidden="1"/>
    </xf>
    <xf numFmtId="49" fontId="17" fillId="0" borderId="1" xfId="0" applyNumberFormat="1" applyFont="1" applyFill="1" applyBorder="1" applyAlignment="1">
      <alignment horizontal="left" vertical="center" wrapText="1"/>
    </xf>
    <xf numFmtId="167" fontId="27" fillId="0" borderId="1" xfId="42" applyNumberFormat="1" applyFont="1" applyFill="1" applyBorder="1" applyAlignment="1" applyProtection="1">
      <alignment horizontal="center" vertical="center"/>
      <protection hidden="1"/>
    </xf>
    <xf numFmtId="49" fontId="17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16" fillId="0" borderId="1" xfId="0" applyNumberFormat="1" applyFont="1" applyFill="1" applyBorder="1" applyAlignment="1">
      <alignment horizontal="left" vertical="center" wrapText="1"/>
    </xf>
    <xf numFmtId="167" fontId="3" fillId="0" borderId="1" xfId="43" applyNumberFormat="1" applyFont="1" applyFill="1" applyBorder="1" applyAlignment="1" applyProtection="1">
      <alignment horizontal="center" vertical="center"/>
      <protection hidden="1"/>
    </xf>
    <xf numFmtId="49" fontId="9" fillId="0" borderId="1" xfId="0" applyNumberFormat="1" applyFont="1" applyFill="1" applyBorder="1" applyAlignment="1">
      <alignment horizontal="left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/>
    </xf>
    <xf numFmtId="49" fontId="18" fillId="0" borderId="0" xfId="0" applyNumberFormat="1" applyFont="1" applyFill="1" applyAlignment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49" fontId="30" fillId="0" borderId="5" xfId="0" applyNumberFormat="1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6" fontId="6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30" fillId="0" borderId="1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 vertical="top" wrapText="1"/>
    </xf>
    <xf numFmtId="0" fontId="30" fillId="0" borderId="5" xfId="0" applyFont="1" applyFill="1" applyBorder="1" applyAlignment="1">
      <alignment horizontal="center" vertical="top" wrapText="1"/>
    </xf>
    <xf numFmtId="49" fontId="15" fillId="0" borderId="0" xfId="0" applyNumberFormat="1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 wrapText="1"/>
    </xf>
    <xf numFmtId="0" fontId="18" fillId="2" borderId="1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/>
    </xf>
    <xf numFmtId="0" fontId="17" fillId="0" borderId="1" xfId="0" applyFont="1" applyFill="1" applyBorder="1" applyAlignment="1">
      <alignment horizontal="left" vertical="top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30" fillId="0" borderId="4" xfId="0" applyNumberFormat="1" applyFont="1" applyFill="1" applyBorder="1" applyAlignment="1">
      <alignment horizontal="center" vertical="center" wrapText="1"/>
    </xf>
    <xf numFmtId="49" fontId="30" fillId="0" borderId="5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/>
    </xf>
    <xf numFmtId="0" fontId="0" fillId="0" borderId="8" xfId="0" applyFill="1" applyBorder="1" applyAlignment="1"/>
    <xf numFmtId="0" fontId="0" fillId="0" borderId="6" xfId="0" applyFill="1" applyBorder="1" applyAlignment="1"/>
  </cellXfs>
  <cellStyles count="60">
    <cellStyle name="Обычный" xfId="0" builtinId="0"/>
    <cellStyle name="Обычный 2" xfId="1"/>
    <cellStyle name="Обычный 2 10" xfId="2"/>
    <cellStyle name="Обычный 2 11" xfId="3"/>
    <cellStyle name="Обычный 2 12" xfId="4"/>
    <cellStyle name="Обычный 2 13" xfId="5"/>
    <cellStyle name="Обычный 2 14" xfId="6"/>
    <cellStyle name="Обычный 2 15" xfId="7"/>
    <cellStyle name="Обычный 2 16" xfId="8"/>
    <cellStyle name="Обычный 2 17" xfId="9"/>
    <cellStyle name="Обычный 2 18" xfId="10"/>
    <cellStyle name="Обычный 2 19" xfId="11"/>
    <cellStyle name="Обычный 2 2" xfId="12"/>
    <cellStyle name="Обычный 2 20" xfId="13"/>
    <cellStyle name="Обычный 2 21" xfId="14"/>
    <cellStyle name="Обычный 2 22" xfId="15"/>
    <cellStyle name="Обычный 2 23" xfId="16"/>
    <cellStyle name="Обычный 2 24" xfId="17"/>
    <cellStyle name="Обычный 2 25" xfId="18"/>
    <cellStyle name="Обычный 2 26" xfId="19"/>
    <cellStyle name="Обычный 2 27" xfId="20"/>
    <cellStyle name="Обычный 2 28" xfId="21"/>
    <cellStyle name="Обычный 2 29" xfId="22"/>
    <cellStyle name="Обычный 2 3" xfId="23"/>
    <cellStyle name="Обычный 2 30" xfId="24"/>
    <cellStyle name="Обычный 2 31" xfId="25"/>
    <cellStyle name="Обычный 2 32" xfId="26"/>
    <cellStyle name="Обычный 2 33" xfId="27"/>
    <cellStyle name="Обычный 2 34" xfId="28"/>
    <cellStyle name="Обычный 2 35" xfId="29"/>
    <cellStyle name="Обычный 2 36" xfId="30"/>
    <cellStyle name="Обычный 2 37" xfId="31"/>
    <cellStyle name="Обычный 2 38" xfId="32"/>
    <cellStyle name="Обычный 2 39" xfId="33"/>
    <cellStyle name="Обычный 2 4" xfId="34"/>
    <cellStyle name="Обычный 2 40" xfId="35"/>
    <cellStyle name="Обычный 2 41" xfId="36"/>
    <cellStyle name="Обычный 2 42" xfId="37"/>
    <cellStyle name="Обычный 2 43" xfId="38"/>
    <cellStyle name="Обычный 2 44" xfId="39"/>
    <cellStyle name="Обычный 2 45" xfId="40"/>
    <cellStyle name="Обычный 2 46" xfId="41"/>
    <cellStyle name="Обычный 2 47" xfId="42"/>
    <cellStyle name="Обычный 2 48" xfId="43"/>
    <cellStyle name="Обычный 2 49" xfId="44"/>
    <cellStyle name="Обычный 2 5" xfId="45"/>
    <cellStyle name="Обычный 2 50" xfId="46"/>
    <cellStyle name="Обычный 2 51" xfId="47"/>
    <cellStyle name="Обычный 2 52" xfId="48"/>
    <cellStyle name="Обычный 2 53" xfId="49"/>
    <cellStyle name="Обычный 2 54" xfId="50"/>
    <cellStyle name="Обычный 2 55" xfId="51"/>
    <cellStyle name="Обычный 2 56" xfId="52"/>
    <cellStyle name="Обычный 2 57" xfId="53"/>
    <cellStyle name="Обычный 2 58" xfId="54"/>
    <cellStyle name="Обычный 2 59" xfId="59"/>
    <cellStyle name="Обычный 2 6" xfId="55"/>
    <cellStyle name="Обычный 2 7" xfId="56"/>
    <cellStyle name="Обычный 2 8" xfId="57"/>
    <cellStyle name="Обычный 2 9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237"/>
  <sheetViews>
    <sheetView tabSelected="1" view="pageBreakPreview" topLeftCell="B214" zoomScaleNormal="87" zoomScaleSheetLayoutView="100" workbookViewId="0">
      <selection activeCell="B235" sqref="B235"/>
    </sheetView>
  </sheetViews>
  <sheetFormatPr defaultColWidth="9.109375" defaultRowHeight="17.399999999999999"/>
  <cols>
    <col min="1" max="1" width="7.6640625" style="28" hidden="1" customWidth="1"/>
    <col min="2" max="2" width="52.6640625" style="65" customWidth="1"/>
    <col min="3" max="3" width="16.6640625" style="66" hidden="1" customWidth="1"/>
    <col min="4" max="4" width="17.88671875" style="73" customWidth="1"/>
    <col min="5" max="5" width="17.44140625" style="73" customWidth="1"/>
    <col min="6" max="6" width="15.33203125" style="73" customWidth="1"/>
    <col min="7" max="7" width="16.6640625" style="73" customWidth="1"/>
    <col min="8" max="8" width="17.21875" style="73" customWidth="1"/>
    <col min="9" max="9" width="12.5546875" style="12" customWidth="1"/>
    <col min="10" max="10" width="14.5546875" style="1" customWidth="1"/>
    <col min="11" max="11" width="7.109375" style="1" customWidth="1"/>
    <col min="12" max="12" width="17.5546875" style="1" customWidth="1"/>
    <col min="13" max="16384" width="9.109375" style="1"/>
  </cols>
  <sheetData>
    <row r="1" spans="1:9" ht="85.2" customHeight="1">
      <c r="D1" s="81" t="s">
        <v>380</v>
      </c>
      <c r="E1" s="81"/>
      <c r="F1" s="81"/>
      <c r="G1" s="81"/>
      <c r="H1" s="81"/>
    </row>
    <row r="2" spans="1:9" s="2" customFormat="1" ht="60" customHeight="1">
      <c r="A2" s="88" t="s">
        <v>353</v>
      </c>
      <c r="B2" s="88"/>
      <c r="C2" s="88"/>
      <c r="D2" s="88"/>
      <c r="E2" s="88"/>
      <c r="F2" s="88"/>
      <c r="G2" s="88"/>
      <c r="H2" s="88"/>
      <c r="I2" s="14"/>
    </row>
    <row r="3" spans="1:9" ht="12.75" customHeight="1">
      <c r="A3" s="89"/>
      <c r="B3" s="92" t="s">
        <v>0</v>
      </c>
      <c r="C3" s="98" t="s">
        <v>75</v>
      </c>
      <c r="D3" s="83" t="s">
        <v>354</v>
      </c>
      <c r="E3" s="85" t="s">
        <v>357</v>
      </c>
      <c r="F3" s="83" t="s">
        <v>355</v>
      </c>
      <c r="G3" s="83" t="s">
        <v>356</v>
      </c>
      <c r="H3" s="85" t="s">
        <v>358</v>
      </c>
      <c r="I3" s="15"/>
    </row>
    <row r="4" spans="1:9" ht="99.75" customHeight="1">
      <c r="A4" s="89"/>
      <c r="B4" s="93"/>
      <c r="C4" s="99"/>
      <c r="D4" s="83"/>
      <c r="E4" s="86"/>
      <c r="F4" s="83"/>
      <c r="G4" s="83"/>
      <c r="H4" s="86"/>
      <c r="I4" s="15"/>
    </row>
    <row r="5" spans="1:9" ht="15.75" customHeight="1">
      <c r="A5" s="41"/>
      <c r="B5" s="67">
        <v>1</v>
      </c>
      <c r="C5" s="68"/>
      <c r="D5" s="69">
        <v>2</v>
      </c>
      <c r="E5" s="70">
        <v>3</v>
      </c>
      <c r="F5" s="70">
        <v>4</v>
      </c>
      <c r="G5" s="69">
        <v>5</v>
      </c>
      <c r="H5" s="69">
        <v>6</v>
      </c>
      <c r="I5" s="15"/>
    </row>
    <row r="6" spans="1:9" ht="24" customHeight="1">
      <c r="A6" s="31"/>
      <c r="B6" s="64" t="s">
        <v>359</v>
      </c>
      <c r="C6" s="33"/>
      <c r="D6" s="34">
        <f>SUM(D7:D32)</f>
        <v>222127</v>
      </c>
      <c r="E6" s="34">
        <f>SUM(E7:E32)</f>
        <v>140403.59999999998</v>
      </c>
      <c r="F6" s="34">
        <f>SUM(F7:F32)</f>
        <v>164316.29999999996</v>
      </c>
      <c r="G6" s="63">
        <f>F6/D6</f>
        <v>0.73974032873086104</v>
      </c>
      <c r="H6" s="63">
        <f>F6/E6</f>
        <v>1.170314009042503</v>
      </c>
      <c r="I6" s="16"/>
    </row>
    <row r="7" spans="1:9" ht="24.75" customHeight="1">
      <c r="A7" s="42"/>
      <c r="B7" s="64" t="s">
        <v>150</v>
      </c>
      <c r="C7" s="33"/>
      <c r="D7" s="34">
        <v>128533.8</v>
      </c>
      <c r="E7" s="34">
        <v>90020</v>
      </c>
      <c r="F7" s="34">
        <v>94119.8</v>
      </c>
      <c r="G7" s="63">
        <f t="shared" ref="G7:G46" si="0">F7/D7</f>
        <v>0.73225719616163221</v>
      </c>
      <c r="H7" s="63">
        <f t="shared" ref="H7:H46" si="1">F7/E7</f>
        <v>1.045543212619418</v>
      </c>
      <c r="I7" s="16"/>
    </row>
    <row r="8" spans="1:9" ht="24.75" customHeight="1">
      <c r="A8" s="42"/>
      <c r="B8" s="64" t="s">
        <v>93</v>
      </c>
      <c r="C8" s="33"/>
      <c r="D8" s="34">
        <v>31746</v>
      </c>
      <c r="E8" s="34">
        <v>19223.400000000001</v>
      </c>
      <c r="F8" s="34">
        <v>18757.3</v>
      </c>
      <c r="G8" s="63">
        <f t="shared" si="0"/>
        <v>0.59085554085554082</v>
      </c>
      <c r="H8" s="63">
        <f t="shared" si="1"/>
        <v>0.9757535087445508</v>
      </c>
      <c r="I8" s="16"/>
    </row>
    <row r="9" spans="1:9" ht="30.75" customHeight="1">
      <c r="A9" s="42"/>
      <c r="B9" s="64" t="s">
        <v>152</v>
      </c>
      <c r="C9" s="33"/>
      <c r="D9" s="34">
        <v>2030</v>
      </c>
      <c r="E9" s="34">
        <v>2030</v>
      </c>
      <c r="F9" s="34">
        <v>2580.4</v>
      </c>
      <c r="G9" s="63">
        <f t="shared" si="0"/>
        <v>1.2711330049261085</v>
      </c>
      <c r="H9" s="63">
        <f t="shared" si="1"/>
        <v>1.2711330049261085</v>
      </c>
      <c r="I9" s="16"/>
    </row>
    <row r="10" spans="1:9" ht="21" customHeight="1">
      <c r="A10" s="42"/>
      <c r="B10" s="64" t="s">
        <v>360</v>
      </c>
      <c r="C10" s="33"/>
      <c r="D10" s="34">
        <v>14767.2</v>
      </c>
      <c r="E10" s="34">
        <v>14767.2</v>
      </c>
      <c r="F10" s="34">
        <v>23361.4</v>
      </c>
      <c r="G10" s="63">
        <f t="shared" si="0"/>
        <v>1.5819789804431443</v>
      </c>
      <c r="H10" s="63">
        <f t="shared" si="1"/>
        <v>1.5819789804431443</v>
      </c>
      <c r="I10" s="16"/>
    </row>
    <row r="11" spans="1:9" ht="34.5" customHeight="1">
      <c r="A11" s="42"/>
      <c r="B11" s="64" t="s">
        <v>151</v>
      </c>
      <c r="C11" s="33"/>
      <c r="D11" s="34">
        <v>200</v>
      </c>
      <c r="E11" s="34">
        <v>200</v>
      </c>
      <c r="F11" s="34">
        <v>2972</v>
      </c>
      <c r="G11" s="63">
        <f t="shared" si="0"/>
        <v>14.86</v>
      </c>
      <c r="H11" s="63">
        <f t="shared" si="1"/>
        <v>14.86</v>
      </c>
      <c r="I11" s="16"/>
    </row>
    <row r="12" spans="1:9" ht="30.75" hidden="1" customHeight="1">
      <c r="A12" s="42"/>
      <c r="B12" s="64"/>
      <c r="C12" s="33"/>
      <c r="D12" s="34"/>
      <c r="E12" s="34"/>
      <c r="F12" s="34"/>
      <c r="G12" s="63" t="e">
        <f t="shared" si="0"/>
        <v>#DIV/0!</v>
      </c>
      <c r="H12" s="63" t="e">
        <f t="shared" si="1"/>
        <v>#DIV/0!</v>
      </c>
      <c r="I12" s="16"/>
    </row>
    <row r="13" spans="1:9" ht="18" hidden="1">
      <c r="A13" s="42"/>
      <c r="B13" s="64"/>
      <c r="C13" s="33"/>
      <c r="D13" s="34"/>
      <c r="E13" s="34"/>
      <c r="F13" s="34"/>
      <c r="G13" s="63" t="e">
        <f t="shared" si="0"/>
        <v>#DIV/0!</v>
      </c>
      <c r="H13" s="63" t="e">
        <f t="shared" si="1"/>
        <v>#DIV/0!</v>
      </c>
      <c r="I13" s="16"/>
    </row>
    <row r="14" spans="1:9" ht="25.5" hidden="1" customHeight="1">
      <c r="A14" s="42"/>
      <c r="B14" s="64" t="s">
        <v>1</v>
      </c>
      <c r="C14" s="33"/>
      <c r="D14" s="34">
        <v>0</v>
      </c>
      <c r="E14" s="34"/>
      <c r="F14" s="34"/>
      <c r="G14" s="63" t="e">
        <f t="shared" si="0"/>
        <v>#DIV/0!</v>
      </c>
      <c r="H14" s="63" t="e">
        <f t="shared" si="1"/>
        <v>#DIV/0!</v>
      </c>
      <c r="I14" s="16"/>
    </row>
    <row r="15" spans="1:9" ht="18" hidden="1">
      <c r="A15" s="42"/>
      <c r="B15" s="64"/>
      <c r="C15" s="33"/>
      <c r="D15" s="34"/>
      <c r="E15" s="34"/>
      <c r="F15" s="34"/>
      <c r="G15" s="63" t="e">
        <f t="shared" si="0"/>
        <v>#DIV/0!</v>
      </c>
      <c r="H15" s="63" t="e">
        <f t="shared" si="1"/>
        <v>#DIV/0!</v>
      </c>
      <c r="I15" s="16"/>
    </row>
    <row r="16" spans="1:9" ht="5.25" hidden="1" customHeight="1">
      <c r="A16" s="42"/>
      <c r="B16" s="64" t="s">
        <v>2</v>
      </c>
      <c r="C16" s="33"/>
      <c r="D16" s="34">
        <v>0</v>
      </c>
      <c r="E16" s="34"/>
      <c r="F16" s="34"/>
      <c r="G16" s="63" t="e">
        <f t="shared" si="0"/>
        <v>#DIV/0!</v>
      </c>
      <c r="H16" s="63" t="e">
        <f t="shared" si="1"/>
        <v>#DIV/0!</v>
      </c>
      <c r="I16" s="16"/>
    </row>
    <row r="17" spans="1:9" ht="20.25" customHeight="1">
      <c r="A17" s="42"/>
      <c r="B17" s="64" t="s">
        <v>235</v>
      </c>
      <c r="C17" s="33"/>
      <c r="D17" s="34">
        <v>35100</v>
      </c>
      <c r="E17" s="34">
        <v>7000</v>
      </c>
      <c r="F17" s="34">
        <v>10016.799999999999</v>
      </c>
      <c r="G17" s="63">
        <f t="shared" si="0"/>
        <v>0.28537891737891735</v>
      </c>
      <c r="H17" s="63">
        <f t="shared" si="1"/>
        <v>1.4309714285714286</v>
      </c>
      <c r="I17" s="16"/>
    </row>
    <row r="18" spans="1:9" ht="17.25" customHeight="1">
      <c r="A18" s="42"/>
      <c r="B18" s="64" t="s">
        <v>153</v>
      </c>
      <c r="C18" s="33"/>
      <c r="D18" s="34">
        <v>5000</v>
      </c>
      <c r="E18" s="34">
        <v>3600</v>
      </c>
      <c r="F18" s="34">
        <v>4320.3999999999996</v>
      </c>
      <c r="G18" s="63">
        <f t="shared" si="0"/>
        <v>0.86407999999999996</v>
      </c>
      <c r="H18" s="63">
        <f t="shared" si="1"/>
        <v>1.2001111111111109</v>
      </c>
      <c r="I18" s="16"/>
    </row>
    <row r="19" spans="1:9" ht="30.75" hidden="1" customHeight="1">
      <c r="A19" s="42"/>
      <c r="B19" s="64" t="s">
        <v>130</v>
      </c>
      <c r="C19" s="33"/>
      <c r="D19" s="34"/>
      <c r="E19" s="34"/>
      <c r="F19" s="34"/>
      <c r="G19" s="63" t="e">
        <f t="shared" si="0"/>
        <v>#DIV/0!</v>
      </c>
      <c r="H19" s="63" t="e">
        <f t="shared" si="1"/>
        <v>#DIV/0!</v>
      </c>
      <c r="I19" s="16"/>
    </row>
    <row r="20" spans="1:9" ht="35.25" customHeight="1">
      <c r="A20" s="42"/>
      <c r="B20" s="64" t="s">
        <v>154</v>
      </c>
      <c r="C20" s="33"/>
      <c r="D20" s="34">
        <v>2600</v>
      </c>
      <c r="E20" s="34">
        <v>1900</v>
      </c>
      <c r="F20" s="34">
        <v>2827.6</v>
      </c>
      <c r="G20" s="63">
        <f t="shared" si="0"/>
        <v>1.0875384615384616</v>
      </c>
      <c r="H20" s="63">
        <f t="shared" si="1"/>
        <v>1.4882105263157894</v>
      </c>
      <c r="I20" s="16"/>
    </row>
    <row r="21" spans="1:9" ht="35.25" customHeight="1">
      <c r="A21" s="42"/>
      <c r="B21" s="64" t="s">
        <v>157</v>
      </c>
      <c r="C21" s="33"/>
      <c r="D21" s="34">
        <v>500</v>
      </c>
      <c r="E21" s="34">
        <v>350</v>
      </c>
      <c r="F21" s="34">
        <v>337.8</v>
      </c>
      <c r="G21" s="63">
        <f t="shared" si="0"/>
        <v>0.67559999999999998</v>
      </c>
      <c r="H21" s="63">
        <f t="shared" si="1"/>
        <v>0.96514285714285719</v>
      </c>
      <c r="I21" s="16"/>
    </row>
    <row r="22" spans="1:9" ht="19.5" hidden="1" customHeight="1">
      <c r="A22" s="42"/>
      <c r="B22" s="64" t="s">
        <v>3</v>
      </c>
      <c r="C22" s="33"/>
      <c r="D22" s="34">
        <v>0</v>
      </c>
      <c r="E22" s="34"/>
      <c r="F22" s="34"/>
      <c r="G22" s="63" t="e">
        <f t="shared" si="0"/>
        <v>#DIV/0!</v>
      </c>
      <c r="H22" s="63" t="e">
        <f t="shared" si="1"/>
        <v>#DIV/0!</v>
      </c>
      <c r="I22" s="16"/>
    </row>
    <row r="23" spans="1:9" ht="49.5" customHeight="1">
      <c r="A23" s="42"/>
      <c r="B23" s="64" t="s">
        <v>339</v>
      </c>
      <c r="C23" s="33"/>
      <c r="D23" s="34">
        <v>0</v>
      </c>
      <c r="E23" s="34">
        <v>0</v>
      </c>
      <c r="F23" s="34">
        <v>172.8</v>
      </c>
      <c r="G23" s="63">
        <v>0</v>
      </c>
      <c r="H23" s="63">
        <v>0</v>
      </c>
      <c r="I23" s="16"/>
    </row>
    <row r="24" spans="1:9" ht="30" hidden="1" customHeight="1">
      <c r="A24" s="42"/>
      <c r="B24" s="64" t="s">
        <v>188</v>
      </c>
      <c r="C24" s="33"/>
      <c r="D24" s="34">
        <v>0</v>
      </c>
      <c r="E24" s="34"/>
      <c r="F24" s="34"/>
      <c r="G24" s="63" t="e">
        <f t="shared" si="0"/>
        <v>#DIV/0!</v>
      </c>
      <c r="H24" s="63" t="e">
        <f t="shared" si="1"/>
        <v>#DIV/0!</v>
      </c>
      <c r="I24" s="16"/>
    </row>
    <row r="25" spans="1:9" ht="1.5" hidden="1" customHeight="1">
      <c r="A25" s="42"/>
      <c r="B25" s="64" t="s">
        <v>189</v>
      </c>
      <c r="C25" s="33"/>
      <c r="D25" s="34">
        <v>0</v>
      </c>
      <c r="E25" s="34"/>
      <c r="F25" s="34"/>
      <c r="G25" s="63" t="e">
        <f t="shared" si="0"/>
        <v>#DIV/0!</v>
      </c>
      <c r="H25" s="63" t="e">
        <f t="shared" si="1"/>
        <v>#DIV/0!</v>
      </c>
      <c r="I25" s="16"/>
    </row>
    <row r="26" spans="1:9" ht="33.75" customHeight="1">
      <c r="A26" s="42"/>
      <c r="B26" s="64" t="s">
        <v>155</v>
      </c>
      <c r="C26" s="33"/>
      <c r="D26" s="34">
        <v>600</v>
      </c>
      <c r="E26" s="34">
        <v>438</v>
      </c>
      <c r="F26" s="34">
        <v>277.5</v>
      </c>
      <c r="G26" s="63">
        <f t="shared" si="0"/>
        <v>0.46250000000000002</v>
      </c>
      <c r="H26" s="63">
        <f t="shared" si="1"/>
        <v>0.63356164383561642</v>
      </c>
      <c r="I26" s="16"/>
    </row>
    <row r="27" spans="1:9" ht="30" hidden="1" customHeight="1">
      <c r="A27" s="42"/>
      <c r="B27" s="64" t="s">
        <v>141</v>
      </c>
      <c r="C27" s="33"/>
      <c r="D27" s="34"/>
      <c r="E27" s="34"/>
      <c r="F27" s="34"/>
      <c r="G27" s="63" t="e">
        <f t="shared" si="0"/>
        <v>#DIV/0!</v>
      </c>
      <c r="H27" s="63" t="e">
        <f t="shared" si="1"/>
        <v>#DIV/0!</v>
      </c>
      <c r="I27" s="16"/>
    </row>
    <row r="28" spans="1:9" ht="32.25" customHeight="1">
      <c r="A28" s="42"/>
      <c r="B28" s="64" t="s">
        <v>159</v>
      </c>
      <c r="C28" s="33"/>
      <c r="D28" s="34">
        <v>0</v>
      </c>
      <c r="E28" s="34">
        <v>0</v>
      </c>
      <c r="F28" s="34">
        <v>286.2</v>
      </c>
      <c r="G28" s="63">
        <v>0</v>
      </c>
      <c r="H28" s="63">
        <v>0</v>
      </c>
      <c r="I28" s="16"/>
    </row>
    <row r="29" spans="1:9" ht="40.200000000000003" customHeight="1">
      <c r="A29" s="42"/>
      <c r="B29" s="64" t="s">
        <v>156</v>
      </c>
      <c r="C29" s="33"/>
      <c r="D29" s="34">
        <v>800</v>
      </c>
      <c r="E29" s="34">
        <v>700</v>
      </c>
      <c r="F29" s="34">
        <v>3387.8</v>
      </c>
      <c r="G29" s="63">
        <f t="shared" si="0"/>
        <v>4.23475</v>
      </c>
      <c r="H29" s="63">
        <f t="shared" si="1"/>
        <v>4.8397142857142859</v>
      </c>
      <c r="I29" s="16"/>
    </row>
    <row r="30" spans="1:9" ht="33" customHeight="1">
      <c r="A30" s="42"/>
      <c r="B30" s="64" t="s">
        <v>361</v>
      </c>
      <c r="C30" s="33"/>
      <c r="D30" s="34">
        <v>250</v>
      </c>
      <c r="E30" s="34">
        <v>175</v>
      </c>
      <c r="F30" s="34">
        <v>898.4</v>
      </c>
      <c r="G30" s="63">
        <f t="shared" si="0"/>
        <v>3.5935999999999999</v>
      </c>
      <c r="H30" s="63">
        <f t="shared" si="1"/>
        <v>5.1337142857142855</v>
      </c>
      <c r="I30" s="16"/>
    </row>
    <row r="31" spans="1:9" ht="18.75" hidden="1" customHeight="1">
      <c r="A31" s="42"/>
      <c r="B31" s="64" t="s">
        <v>4</v>
      </c>
      <c r="C31" s="33"/>
      <c r="D31" s="34"/>
      <c r="E31" s="34"/>
      <c r="F31" s="34"/>
      <c r="G31" s="63" t="e">
        <f t="shared" si="0"/>
        <v>#DIV/0!</v>
      </c>
      <c r="H31" s="63" t="e">
        <f t="shared" si="1"/>
        <v>#DIV/0!</v>
      </c>
      <c r="I31" s="16"/>
    </row>
    <row r="32" spans="1:9" ht="18">
      <c r="A32" s="42"/>
      <c r="B32" s="64" t="s">
        <v>5</v>
      </c>
      <c r="C32" s="33"/>
      <c r="D32" s="34">
        <v>0</v>
      </c>
      <c r="E32" s="34">
        <v>0</v>
      </c>
      <c r="F32" s="34">
        <v>0.1</v>
      </c>
      <c r="G32" s="63">
        <v>0</v>
      </c>
      <c r="H32" s="63">
        <v>0</v>
      </c>
      <c r="I32" s="16"/>
    </row>
    <row r="33" spans="1:9" ht="18">
      <c r="A33" s="42"/>
      <c r="B33" s="64" t="s">
        <v>362</v>
      </c>
      <c r="C33" s="43"/>
      <c r="D33" s="34">
        <f>SUM(D34:D37)</f>
        <v>711148</v>
      </c>
      <c r="E33" s="34">
        <f t="shared" ref="E33:F33" si="2">SUM(E34:E37)</f>
        <v>493903.5</v>
      </c>
      <c r="F33" s="34">
        <f t="shared" si="2"/>
        <v>473624.4</v>
      </c>
      <c r="G33" s="63">
        <f t="shared" si="0"/>
        <v>0.66599976376225489</v>
      </c>
      <c r="H33" s="63">
        <f t="shared" si="1"/>
        <v>0.95894116968193188</v>
      </c>
      <c r="I33" s="16"/>
    </row>
    <row r="34" spans="1:9" ht="18">
      <c r="A34" s="42"/>
      <c r="B34" s="64" t="s">
        <v>6</v>
      </c>
      <c r="C34" s="33"/>
      <c r="D34" s="34">
        <v>134474.9</v>
      </c>
      <c r="E34" s="34">
        <v>100856.2</v>
      </c>
      <c r="F34" s="34">
        <v>91634.5</v>
      </c>
      <c r="G34" s="63">
        <f t="shared" si="0"/>
        <v>0.68142456324563172</v>
      </c>
      <c r="H34" s="63">
        <f t="shared" si="1"/>
        <v>0.90856585911426369</v>
      </c>
      <c r="I34" s="16"/>
    </row>
    <row r="35" spans="1:9" ht="18">
      <c r="A35" s="42"/>
      <c r="B35" s="64" t="s">
        <v>7</v>
      </c>
      <c r="C35" s="33"/>
      <c r="D35" s="34">
        <v>490441</v>
      </c>
      <c r="E35" s="34">
        <v>328167.7</v>
      </c>
      <c r="F35" s="34">
        <v>330880.90000000002</v>
      </c>
      <c r="G35" s="63">
        <f t="shared" si="0"/>
        <v>0.67465994890313008</v>
      </c>
      <c r="H35" s="63">
        <f t="shared" si="1"/>
        <v>1.0082677240935047</v>
      </c>
      <c r="I35" s="16"/>
    </row>
    <row r="36" spans="1:9" ht="18">
      <c r="A36" s="42"/>
      <c r="B36" s="64" t="s">
        <v>8</v>
      </c>
      <c r="C36" s="33"/>
      <c r="D36" s="34">
        <v>74799.199999999997</v>
      </c>
      <c r="E36" s="34">
        <v>54737.1</v>
      </c>
      <c r="F36" s="34">
        <v>42454.3</v>
      </c>
      <c r="G36" s="63">
        <f t="shared" si="0"/>
        <v>0.56757692595642739</v>
      </c>
      <c r="H36" s="63">
        <f t="shared" si="1"/>
        <v>0.77560374955925693</v>
      </c>
      <c r="I36" s="16"/>
    </row>
    <row r="37" spans="1:9" ht="18">
      <c r="A37" s="42"/>
      <c r="B37" s="64" t="s">
        <v>363</v>
      </c>
      <c r="C37" s="33"/>
      <c r="D37" s="34">
        <f>D38+D39+D40+D41+D42+D43+D44+D45</f>
        <v>11432.9</v>
      </c>
      <c r="E37" s="34">
        <f t="shared" ref="E37:F37" si="3">E38+E39+E40+E41+E42+E43+E44+E45</f>
        <v>10142.5</v>
      </c>
      <c r="F37" s="34">
        <f t="shared" si="3"/>
        <v>8654.7000000000007</v>
      </c>
      <c r="G37" s="63">
        <f t="shared" si="0"/>
        <v>0.75699953642557893</v>
      </c>
      <c r="H37" s="63">
        <f t="shared" si="1"/>
        <v>0.85331032782844474</v>
      </c>
      <c r="I37" s="16"/>
    </row>
    <row r="38" spans="1:9" ht="62.4" hidden="1">
      <c r="A38" s="42"/>
      <c r="B38" s="64" t="s">
        <v>347</v>
      </c>
      <c r="C38" s="33"/>
      <c r="D38" s="34">
        <v>1397.6</v>
      </c>
      <c r="E38" s="34">
        <v>559</v>
      </c>
      <c r="F38" s="34">
        <v>378.9</v>
      </c>
      <c r="G38" s="63">
        <f t="shared" si="0"/>
        <v>0.2711076130509445</v>
      </c>
      <c r="H38" s="63">
        <f t="shared" si="1"/>
        <v>0.67781753130590339</v>
      </c>
      <c r="I38" s="16"/>
    </row>
    <row r="39" spans="1:9" ht="61.5" hidden="1" customHeight="1">
      <c r="A39" s="42"/>
      <c r="B39" s="64" t="s">
        <v>69</v>
      </c>
      <c r="C39" s="43"/>
      <c r="D39" s="34">
        <v>159.5</v>
      </c>
      <c r="E39" s="34">
        <v>119.6</v>
      </c>
      <c r="F39" s="34">
        <v>0</v>
      </c>
      <c r="G39" s="63">
        <f t="shared" si="0"/>
        <v>0</v>
      </c>
      <c r="H39" s="63">
        <f t="shared" si="1"/>
        <v>0</v>
      </c>
      <c r="I39" s="16"/>
    </row>
    <row r="40" spans="1:9" ht="112.5" hidden="1" customHeight="1">
      <c r="A40" s="42"/>
      <c r="B40" s="64" t="s">
        <v>187</v>
      </c>
      <c r="C40" s="43"/>
      <c r="D40" s="34">
        <v>1768.4</v>
      </c>
      <c r="E40" s="34">
        <v>1356.5</v>
      </c>
      <c r="F40" s="34">
        <v>168.4</v>
      </c>
      <c r="G40" s="63">
        <f t="shared" si="0"/>
        <v>9.5227324134811123E-2</v>
      </c>
      <c r="H40" s="63">
        <f t="shared" si="1"/>
        <v>0.12414301511242168</v>
      </c>
      <c r="I40" s="16"/>
    </row>
    <row r="41" spans="1:9" ht="100.5" hidden="1" customHeight="1">
      <c r="A41" s="42"/>
      <c r="B41" s="64" t="s">
        <v>238</v>
      </c>
      <c r="C41" s="43"/>
      <c r="D41" s="34">
        <v>371.4</v>
      </c>
      <c r="E41" s="34">
        <v>371.4</v>
      </c>
      <c r="F41" s="34">
        <v>371.4</v>
      </c>
      <c r="G41" s="63">
        <f t="shared" si="0"/>
        <v>1</v>
      </c>
      <c r="H41" s="63">
        <f t="shared" si="1"/>
        <v>1</v>
      </c>
      <c r="I41" s="16"/>
    </row>
    <row r="42" spans="1:9" ht="69.75" hidden="1" customHeight="1">
      <c r="A42" s="42"/>
      <c r="B42" s="64" t="s">
        <v>334</v>
      </c>
      <c r="C42" s="43"/>
      <c r="D42" s="34">
        <v>1200</v>
      </c>
      <c r="E42" s="34">
        <v>1200</v>
      </c>
      <c r="F42" s="34">
        <v>1200</v>
      </c>
      <c r="G42" s="63">
        <f t="shared" si="0"/>
        <v>1</v>
      </c>
      <c r="H42" s="63">
        <f t="shared" si="1"/>
        <v>1</v>
      </c>
      <c r="I42" s="16"/>
    </row>
    <row r="43" spans="1:9" ht="81.75" hidden="1" customHeight="1">
      <c r="A43" s="42"/>
      <c r="B43" s="64" t="s">
        <v>341</v>
      </c>
      <c r="C43" s="43"/>
      <c r="D43" s="34">
        <v>6286</v>
      </c>
      <c r="E43" s="34">
        <v>6286</v>
      </c>
      <c r="F43" s="34">
        <v>6286</v>
      </c>
      <c r="G43" s="63">
        <f t="shared" si="0"/>
        <v>1</v>
      </c>
      <c r="H43" s="63">
        <f t="shared" si="1"/>
        <v>1</v>
      </c>
      <c r="I43" s="16"/>
    </row>
    <row r="44" spans="1:9" ht="81.75" hidden="1" customHeight="1">
      <c r="A44" s="42"/>
      <c r="B44" s="64" t="s">
        <v>346</v>
      </c>
      <c r="C44" s="43"/>
      <c r="D44" s="34">
        <v>230</v>
      </c>
      <c r="E44" s="34">
        <v>230</v>
      </c>
      <c r="F44" s="34">
        <v>230</v>
      </c>
      <c r="G44" s="63">
        <f t="shared" si="0"/>
        <v>1</v>
      </c>
      <c r="H44" s="63">
        <f t="shared" si="1"/>
        <v>1</v>
      </c>
      <c r="I44" s="16"/>
    </row>
    <row r="45" spans="1:9" ht="81.75" hidden="1" customHeight="1">
      <c r="A45" s="42"/>
      <c r="B45" s="64" t="s">
        <v>346</v>
      </c>
      <c r="C45" s="43"/>
      <c r="D45" s="34">
        <v>20</v>
      </c>
      <c r="E45" s="34">
        <v>20</v>
      </c>
      <c r="F45" s="34">
        <v>20</v>
      </c>
      <c r="G45" s="63">
        <f t="shared" si="0"/>
        <v>1</v>
      </c>
      <c r="H45" s="63">
        <f t="shared" si="1"/>
        <v>1</v>
      </c>
      <c r="I45" s="16"/>
    </row>
    <row r="46" spans="1:9" ht="18">
      <c r="A46" s="42"/>
      <c r="B46" s="64" t="s">
        <v>364</v>
      </c>
      <c r="C46" s="43"/>
      <c r="D46" s="34">
        <f>D6+D33</f>
        <v>933275</v>
      </c>
      <c r="E46" s="34">
        <f>E6+E33</f>
        <v>634307.1</v>
      </c>
      <c r="F46" s="34">
        <f>F6+F33</f>
        <v>637940.69999999995</v>
      </c>
      <c r="G46" s="63">
        <f t="shared" si="0"/>
        <v>0.683550614770566</v>
      </c>
      <c r="H46" s="63">
        <f t="shared" si="1"/>
        <v>1.0057284555068042</v>
      </c>
      <c r="I46" s="16"/>
    </row>
    <row r="47" spans="1:9" ht="18" hidden="1">
      <c r="A47" s="42"/>
      <c r="B47" s="64" t="s">
        <v>51</v>
      </c>
      <c r="C47" s="33"/>
      <c r="D47" s="34">
        <f>D6</f>
        <v>222127</v>
      </c>
      <c r="E47" s="34">
        <f>E6</f>
        <v>140403.59999999998</v>
      </c>
      <c r="F47" s="34">
        <f>F6</f>
        <v>164316.29999999996</v>
      </c>
      <c r="G47" s="38">
        <f t="shared" ref="G47" si="4">F47/D47</f>
        <v>0.73974032873086104</v>
      </c>
      <c r="H47" s="38">
        <f>F47/E47</f>
        <v>1.170314009042503</v>
      </c>
      <c r="I47" s="16"/>
    </row>
    <row r="48" spans="1:9" ht="13.2">
      <c r="A48" s="100"/>
      <c r="B48" s="101"/>
      <c r="C48" s="101"/>
      <c r="D48" s="101"/>
      <c r="E48" s="101"/>
      <c r="F48" s="101"/>
      <c r="G48" s="101"/>
      <c r="H48" s="102"/>
      <c r="I48" s="17"/>
    </row>
    <row r="49" spans="1:14" ht="15" customHeight="1">
      <c r="A49" s="95" t="s">
        <v>74</v>
      </c>
      <c r="B49" s="90" t="s">
        <v>9</v>
      </c>
      <c r="C49" s="96" t="s">
        <v>75</v>
      </c>
      <c r="D49" s="83" t="s">
        <v>354</v>
      </c>
      <c r="E49" s="85" t="s">
        <v>357</v>
      </c>
      <c r="F49" s="83" t="s">
        <v>355</v>
      </c>
      <c r="G49" s="83" t="s">
        <v>356</v>
      </c>
      <c r="H49" s="85" t="s">
        <v>358</v>
      </c>
      <c r="I49" s="15"/>
    </row>
    <row r="50" spans="1:14" ht="94.2" customHeight="1">
      <c r="A50" s="95"/>
      <c r="B50" s="91"/>
      <c r="C50" s="97"/>
      <c r="D50" s="83"/>
      <c r="E50" s="86"/>
      <c r="F50" s="83"/>
      <c r="G50" s="83"/>
      <c r="H50" s="86"/>
      <c r="I50" s="15"/>
    </row>
    <row r="51" spans="1:14" ht="19.5" customHeight="1">
      <c r="A51" s="40" t="s">
        <v>32</v>
      </c>
      <c r="B51" s="64" t="s">
        <v>10</v>
      </c>
      <c r="C51" s="43"/>
      <c r="D51" s="34">
        <f>D53+D58+D59+D56+D57+D55+D52</f>
        <v>62851.5</v>
      </c>
      <c r="E51" s="34">
        <f>E53+E58+E59+E56+E57+E55+E52</f>
        <v>49680.900000000009</v>
      </c>
      <c r="F51" s="34">
        <f>F53+F58+F59+F56+F57+F55+F52</f>
        <v>44387.69999999999</v>
      </c>
      <c r="G51" s="63">
        <f t="shared" ref="G51:G177" si="5">F51/D51</f>
        <v>0.70623135486026567</v>
      </c>
      <c r="H51" s="63">
        <f>F51/E51</f>
        <v>0.89345603642446059</v>
      </c>
      <c r="I51" s="18"/>
    </row>
    <row r="52" spans="1:14" ht="55.2" customHeight="1">
      <c r="A52" s="44" t="s">
        <v>33</v>
      </c>
      <c r="B52" s="64" t="s">
        <v>114</v>
      </c>
      <c r="C52" s="33" t="s">
        <v>33</v>
      </c>
      <c r="D52" s="34">
        <v>2679.5</v>
      </c>
      <c r="E52" s="34">
        <v>2057.8000000000002</v>
      </c>
      <c r="F52" s="34">
        <v>1904.5</v>
      </c>
      <c r="G52" s="63">
        <f t="shared" si="5"/>
        <v>0.71076693412950176</v>
      </c>
      <c r="H52" s="63">
        <f t="shared" ref="H52:H115" si="6">F52/E52</f>
        <v>0.92550296433083867</v>
      </c>
      <c r="I52" s="18"/>
    </row>
    <row r="53" spans="1:14" ht="69.75" customHeight="1">
      <c r="A53" s="44" t="s">
        <v>34</v>
      </c>
      <c r="B53" s="64" t="s">
        <v>76</v>
      </c>
      <c r="C53" s="33" t="s">
        <v>34</v>
      </c>
      <c r="D53" s="34">
        <f>D54</f>
        <v>28189.5</v>
      </c>
      <c r="E53" s="34">
        <f t="shared" ref="E53:F53" si="7">E54</f>
        <v>22091.5</v>
      </c>
      <c r="F53" s="34">
        <f t="shared" si="7"/>
        <v>20717.099999999999</v>
      </c>
      <c r="G53" s="63">
        <f t="shared" si="5"/>
        <v>0.73492257755547274</v>
      </c>
      <c r="H53" s="63">
        <f t="shared" si="6"/>
        <v>0.93778602629970798</v>
      </c>
      <c r="I53" s="19"/>
      <c r="J53" s="84"/>
      <c r="K53" s="84"/>
      <c r="L53" s="82"/>
      <c r="M53" s="82"/>
      <c r="N53" s="82"/>
    </row>
    <row r="54" spans="1:14" s="3" customFormat="1" ht="18" hidden="1">
      <c r="A54" s="45"/>
      <c r="B54" s="64" t="s">
        <v>365</v>
      </c>
      <c r="C54" s="36" t="s">
        <v>34</v>
      </c>
      <c r="D54" s="37">
        <v>28189.5</v>
      </c>
      <c r="E54" s="37">
        <v>22091.5</v>
      </c>
      <c r="F54" s="37">
        <v>20717.099999999999</v>
      </c>
      <c r="G54" s="63">
        <f t="shared" si="5"/>
        <v>0.73492257755547274</v>
      </c>
      <c r="H54" s="63">
        <f t="shared" si="6"/>
        <v>0.93778602629970798</v>
      </c>
      <c r="I54" s="20"/>
      <c r="J54" s="87"/>
      <c r="K54" s="87"/>
      <c r="L54" s="82"/>
      <c r="M54" s="82"/>
      <c r="N54" s="82"/>
    </row>
    <row r="55" spans="1:14" s="3" customFormat="1" ht="67.5" customHeight="1">
      <c r="A55" s="45" t="s">
        <v>100</v>
      </c>
      <c r="B55" s="64" t="s">
        <v>135</v>
      </c>
      <c r="C55" s="36" t="s">
        <v>136</v>
      </c>
      <c r="D55" s="37">
        <v>6.7</v>
      </c>
      <c r="E55" s="37">
        <v>6.7</v>
      </c>
      <c r="F55" s="37">
        <v>0.7</v>
      </c>
      <c r="G55" s="63">
        <f t="shared" si="5"/>
        <v>0.1044776119402985</v>
      </c>
      <c r="H55" s="63">
        <f t="shared" si="6"/>
        <v>0.1044776119402985</v>
      </c>
      <c r="I55" s="21"/>
      <c r="J55" s="11"/>
      <c r="K55" s="11"/>
      <c r="L55" s="10"/>
      <c r="M55" s="10"/>
      <c r="N55" s="10"/>
    </row>
    <row r="56" spans="1:14" s="9" customFormat="1" ht="54.75" customHeight="1">
      <c r="A56" s="44" t="s">
        <v>35</v>
      </c>
      <c r="B56" s="64" t="s">
        <v>77</v>
      </c>
      <c r="C56" s="33" t="s">
        <v>35</v>
      </c>
      <c r="D56" s="34">
        <v>12022.2</v>
      </c>
      <c r="E56" s="34">
        <v>9067.7999999999993</v>
      </c>
      <c r="F56" s="34">
        <v>7263.7</v>
      </c>
      <c r="G56" s="63">
        <f t="shared" si="5"/>
        <v>0.60419058075892929</v>
      </c>
      <c r="H56" s="63">
        <f t="shared" si="6"/>
        <v>0.80104325194644788</v>
      </c>
      <c r="I56" s="22"/>
      <c r="J56" s="7"/>
      <c r="K56" s="7"/>
      <c r="L56" s="8"/>
      <c r="M56" s="8"/>
      <c r="N56" s="8"/>
    </row>
    <row r="57" spans="1:14" s="9" customFormat="1" ht="46.5" hidden="1" customHeight="1">
      <c r="A57" s="44" t="s">
        <v>86</v>
      </c>
      <c r="B57" s="64" t="s">
        <v>87</v>
      </c>
      <c r="C57" s="33" t="s">
        <v>86</v>
      </c>
      <c r="D57" s="34">
        <v>0</v>
      </c>
      <c r="E57" s="34">
        <v>0</v>
      </c>
      <c r="F57" s="34"/>
      <c r="G57" s="63" t="e">
        <f t="shared" si="5"/>
        <v>#DIV/0!</v>
      </c>
      <c r="H57" s="63" t="e">
        <f t="shared" si="6"/>
        <v>#DIV/0!</v>
      </c>
      <c r="I57" s="22"/>
      <c r="J57" s="7"/>
      <c r="K57" s="7"/>
      <c r="L57" s="8"/>
      <c r="M57" s="8"/>
      <c r="N57" s="8"/>
    </row>
    <row r="58" spans="1:14" ht="22.5" customHeight="1">
      <c r="A58" s="44" t="s">
        <v>36</v>
      </c>
      <c r="B58" s="64" t="s">
        <v>78</v>
      </c>
      <c r="C58" s="33" t="s">
        <v>36</v>
      </c>
      <c r="D58" s="34">
        <v>300</v>
      </c>
      <c r="E58" s="34">
        <v>0</v>
      </c>
      <c r="F58" s="34">
        <v>0</v>
      </c>
      <c r="G58" s="63">
        <f t="shared" si="5"/>
        <v>0</v>
      </c>
      <c r="H58" s="63">
        <v>0</v>
      </c>
      <c r="I58" s="22"/>
    </row>
    <row r="59" spans="1:14" ht="20.399999999999999" customHeight="1">
      <c r="A59" s="46" t="s">
        <v>54</v>
      </c>
      <c r="B59" s="47" t="s">
        <v>379</v>
      </c>
      <c r="C59" s="48"/>
      <c r="D59" s="34">
        <f>D60+D61+D62+D63+D64+D65</f>
        <v>19653.599999999999</v>
      </c>
      <c r="E59" s="34">
        <f>E60+E61+E62+E63+E64+E65</f>
        <v>16457.100000000002</v>
      </c>
      <c r="F59" s="34">
        <f>F60+F61+F62+F63+F64+F65</f>
        <v>14501.699999999999</v>
      </c>
      <c r="G59" s="63">
        <f t="shared" si="5"/>
        <v>0.73786481865917697</v>
      </c>
      <c r="H59" s="63">
        <f t="shared" si="6"/>
        <v>0.8811819822447452</v>
      </c>
      <c r="I59" s="22"/>
    </row>
    <row r="60" spans="1:14" s="3" customFormat="1" ht="33.6" customHeight="1">
      <c r="A60" s="49"/>
      <c r="B60" s="50" t="s">
        <v>366</v>
      </c>
      <c r="C60" s="51" t="s">
        <v>161</v>
      </c>
      <c r="D60" s="37">
        <v>14477.3</v>
      </c>
      <c r="E60" s="37">
        <v>12247.5</v>
      </c>
      <c r="F60" s="37">
        <v>10686.5</v>
      </c>
      <c r="G60" s="63">
        <f t="shared" si="5"/>
        <v>0.7381555953112805</v>
      </c>
      <c r="H60" s="63">
        <f t="shared" si="6"/>
        <v>0.87254541743212899</v>
      </c>
      <c r="I60" s="21"/>
    </row>
    <row r="61" spans="1:14" s="3" customFormat="1" ht="31.2">
      <c r="A61" s="49"/>
      <c r="B61" s="50" t="s">
        <v>367</v>
      </c>
      <c r="C61" s="51" t="s">
        <v>190</v>
      </c>
      <c r="D61" s="37">
        <v>145</v>
      </c>
      <c r="E61" s="37">
        <v>101.1</v>
      </c>
      <c r="F61" s="37">
        <v>88.1</v>
      </c>
      <c r="G61" s="63">
        <f t="shared" si="5"/>
        <v>0.60758620689655174</v>
      </c>
      <c r="H61" s="63">
        <f t="shared" si="6"/>
        <v>0.87141444114737887</v>
      </c>
      <c r="I61" s="21"/>
    </row>
    <row r="62" spans="1:14" s="3" customFormat="1" ht="54" customHeight="1">
      <c r="A62" s="49"/>
      <c r="B62" s="50" t="s">
        <v>89</v>
      </c>
      <c r="C62" s="51" t="s">
        <v>104</v>
      </c>
      <c r="D62" s="37">
        <v>79</v>
      </c>
      <c r="E62" s="37">
        <v>55.2</v>
      </c>
      <c r="F62" s="37">
        <v>8</v>
      </c>
      <c r="G62" s="63">
        <f t="shared" si="5"/>
        <v>0.10126582278481013</v>
      </c>
      <c r="H62" s="63">
        <f t="shared" si="6"/>
        <v>0.14492753623188406</v>
      </c>
      <c r="I62" s="21"/>
    </row>
    <row r="63" spans="1:14" s="3" customFormat="1" ht="23.25" customHeight="1">
      <c r="A63" s="49"/>
      <c r="B63" s="50" t="s">
        <v>79</v>
      </c>
      <c r="C63" s="51" t="s">
        <v>90</v>
      </c>
      <c r="D63" s="37">
        <v>4200.3999999999996</v>
      </c>
      <c r="E63" s="37">
        <v>3309.6</v>
      </c>
      <c r="F63" s="37">
        <v>3055.5</v>
      </c>
      <c r="G63" s="63">
        <f t="shared" si="5"/>
        <v>0.7274307208837254</v>
      </c>
      <c r="H63" s="63">
        <f t="shared" si="6"/>
        <v>0.92322335025380708</v>
      </c>
      <c r="I63" s="21"/>
    </row>
    <row r="64" spans="1:14" s="3" customFormat="1" ht="37.5" customHeight="1">
      <c r="A64" s="49"/>
      <c r="B64" s="50" t="s">
        <v>128</v>
      </c>
      <c r="C64" s="51" t="s">
        <v>160</v>
      </c>
      <c r="D64" s="37">
        <v>301.89999999999998</v>
      </c>
      <c r="E64" s="37">
        <v>301.89999999999998</v>
      </c>
      <c r="F64" s="37">
        <v>301.8</v>
      </c>
      <c r="G64" s="63">
        <f t="shared" si="5"/>
        <v>0.99966876449155362</v>
      </c>
      <c r="H64" s="63">
        <f t="shared" si="6"/>
        <v>0.99966876449155362</v>
      </c>
      <c r="I64" s="21"/>
    </row>
    <row r="65" spans="1:9" s="3" customFormat="1" ht="38.25" customHeight="1">
      <c r="A65" s="49"/>
      <c r="B65" s="50" t="s">
        <v>103</v>
      </c>
      <c r="C65" s="51" t="s">
        <v>127</v>
      </c>
      <c r="D65" s="37">
        <v>450</v>
      </c>
      <c r="E65" s="37">
        <v>441.8</v>
      </c>
      <c r="F65" s="37">
        <v>361.8</v>
      </c>
      <c r="G65" s="63">
        <f t="shared" si="5"/>
        <v>0.80400000000000005</v>
      </c>
      <c r="H65" s="63">
        <f t="shared" si="6"/>
        <v>0.81892258940697149</v>
      </c>
      <c r="I65" s="21"/>
    </row>
    <row r="66" spans="1:9" ht="39" customHeight="1">
      <c r="A66" s="40" t="s">
        <v>37</v>
      </c>
      <c r="B66" s="64" t="s">
        <v>368</v>
      </c>
      <c r="C66" s="43"/>
      <c r="D66" s="34">
        <f>D71+D67</f>
        <v>200</v>
      </c>
      <c r="E66" s="34">
        <f>E71+E67</f>
        <v>178</v>
      </c>
      <c r="F66" s="34">
        <f>F71+F67</f>
        <v>0</v>
      </c>
      <c r="G66" s="63">
        <f t="shared" si="5"/>
        <v>0</v>
      </c>
      <c r="H66" s="63">
        <f t="shared" si="6"/>
        <v>0</v>
      </c>
      <c r="I66" s="22"/>
    </row>
    <row r="67" spans="1:9" ht="27.75" customHeight="1">
      <c r="A67" s="44" t="s">
        <v>239</v>
      </c>
      <c r="B67" s="52" t="s">
        <v>369</v>
      </c>
      <c r="C67" s="43"/>
      <c r="D67" s="34">
        <f>D68</f>
        <v>100</v>
      </c>
      <c r="E67" s="34">
        <f>E68</f>
        <v>99</v>
      </c>
      <c r="F67" s="34">
        <f>F68</f>
        <v>0</v>
      </c>
      <c r="G67" s="63">
        <f t="shared" si="5"/>
        <v>0</v>
      </c>
      <c r="H67" s="63">
        <f t="shared" si="6"/>
        <v>0</v>
      </c>
      <c r="I67" s="22"/>
    </row>
    <row r="68" spans="1:9" ht="96" customHeight="1">
      <c r="A68" s="44"/>
      <c r="B68" s="64" t="s">
        <v>240</v>
      </c>
      <c r="C68" s="33" t="s">
        <v>241</v>
      </c>
      <c r="D68" s="34">
        <f>SUM(D69:D70)</f>
        <v>100</v>
      </c>
      <c r="E68" s="34">
        <f>SUM(E69:E70)</f>
        <v>99</v>
      </c>
      <c r="F68" s="34">
        <f>SUM(F69:F70)</f>
        <v>0</v>
      </c>
      <c r="G68" s="63">
        <f t="shared" si="5"/>
        <v>0</v>
      </c>
      <c r="H68" s="63">
        <f t="shared" si="6"/>
        <v>0</v>
      </c>
      <c r="I68" s="22"/>
    </row>
    <row r="69" spans="1:9" ht="79.5" hidden="1" customHeight="1">
      <c r="A69" s="44"/>
      <c r="B69" s="35" t="s">
        <v>242</v>
      </c>
      <c r="C69" s="33" t="s">
        <v>243</v>
      </c>
      <c r="D69" s="34">
        <v>100</v>
      </c>
      <c r="E69" s="34">
        <v>99</v>
      </c>
      <c r="F69" s="34">
        <v>0</v>
      </c>
      <c r="G69" s="63">
        <f t="shared" si="5"/>
        <v>0</v>
      </c>
      <c r="H69" s="63">
        <f t="shared" si="6"/>
        <v>0</v>
      </c>
      <c r="I69" s="22"/>
    </row>
    <row r="70" spans="1:9" ht="39" hidden="1" customHeight="1">
      <c r="A70" s="40"/>
      <c r="B70" s="35" t="s">
        <v>245</v>
      </c>
      <c r="C70" s="33" t="s">
        <v>244</v>
      </c>
      <c r="D70" s="34">
        <v>0</v>
      </c>
      <c r="E70" s="34">
        <v>0</v>
      </c>
      <c r="F70" s="34"/>
      <c r="G70" s="63" t="e">
        <f t="shared" si="5"/>
        <v>#DIV/0!</v>
      </c>
      <c r="H70" s="63" t="e">
        <f t="shared" si="6"/>
        <v>#DIV/0!</v>
      </c>
      <c r="I70" s="22"/>
    </row>
    <row r="71" spans="1:9" ht="43.8" customHeight="1">
      <c r="A71" s="44" t="s">
        <v>73</v>
      </c>
      <c r="B71" s="64" t="s">
        <v>80</v>
      </c>
      <c r="C71" s="33"/>
      <c r="D71" s="34">
        <f>D72+D76</f>
        <v>100</v>
      </c>
      <c r="E71" s="34">
        <f>E72+E76</f>
        <v>79</v>
      </c>
      <c r="F71" s="34">
        <f>F72+F76</f>
        <v>0</v>
      </c>
      <c r="G71" s="63">
        <f t="shared" si="5"/>
        <v>0</v>
      </c>
      <c r="H71" s="63">
        <f t="shared" si="6"/>
        <v>0</v>
      </c>
      <c r="I71" s="22"/>
    </row>
    <row r="72" spans="1:9" s="3" customFormat="1" ht="50.25" hidden="1" customHeight="1">
      <c r="A72" s="45"/>
      <c r="B72" s="64" t="s">
        <v>126</v>
      </c>
      <c r="C72" s="36" t="s">
        <v>105</v>
      </c>
      <c r="D72" s="37"/>
      <c r="E72" s="37"/>
      <c r="F72" s="37"/>
      <c r="G72" s="63" t="e">
        <f t="shared" si="5"/>
        <v>#DIV/0!</v>
      </c>
      <c r="H72" s="63" t="e">
        <f t="shared" si="6"/>
        <v>#DIV/0!</v>
      </c>
      <c r="I72" s="21"/>
    </row>
    <row r="73" spans="1:9" s="3" customFormat="1" ht="49.5" hidden="1" customHeight="1">
      <c r="A73" s="45"/>
      <c r="B73" s="35" t="s">
        <v>116</v>
      </c>
      <c r="C73" s="36" t="s">
        <v>115</v>
      </c>
      <c r="D73" s="37"/>
      <c r="E73" s="37"/>
      <c r="F73" s="37"/>
      <c r="G73" s="63" t="e">
        <f t="shared" si="5"/>
        <v>#DIV/0!</v>
      </c>
      <c r="H73" s="63" t="e">
        <f t="shared" si="6"/>
        <v>#DIV/0!</v>
      </c>
      <c r="I73" s="21"/>
    </row>
    <row r="74" spans="1:9" s="3" customFormat="1" ht="65.25" hidden="1" customHeight="1">
      <c r="A74" s="45"/>
      <c r="B74" s="35" t="s">
        <v>118</v>
      </c>
      <c r="C74" s="36" t="s">
        <v>117</v>
      </c>
      <c r="D74" s="37"/>
      <c r="E74" s="37"/>
      <c r="F74" s="37"/>
      <c r="G74" s="63" t="e">
        <f t="shared" si="5"/>
        <v>#DIV/0!</v>
      </c>
      <c r="H74" s="63" t="e">
        <f t="shared" si="6"/>
        <v>#DIV/0!</v>
      </c>
      <c r="I74" s="21"/>
    </row>
    <row r="75" spans="1:9" s="3" customFormat="1" ht="69" hidden="1" customHeight="1">
      <c r="A75" s="45"/>
      <c r="B75" s="35" t="s">
        <v>134</v>
      </c>
      <c r="C75" s="36" t="s">
        <v>133</v>
      </c>
      <c r="D75" s="37"/>
      <c r="E75" s="37"/>
      <c r="F75" s="37"/>
      <c r="G75" s="63" t="e">
        <f t="shared" si="5"/>
        <v>#DIV/0!</v>
      </c>
      <c r="H75" s="63" t="e">
        <f t="shared" si="6"/>
        <v>#DIV/0!</v>
      </c>
      <c r="I75" s="21"/>
    </row>
    <row r="76" spans="1:9" s="3" customFormat="1" ht="88.8" customHeight="1">
      <c r="A76" s="45"/>
      <c r="B76" s="64" t="s">
        <v>370</v>
      </c>
      <c r="C76" s="36" t="s">
        <v>246</v>
      </c>
      <c r="D76" s="37">
        <f>SUM(D77:D81)</f>
        <v>100</v>
      </c>
      <c r="E76" s="37">
        <f>SUM(E77:E81)</f>
        <v>79</v>
      </c>
      <c r="F76" s="37">
        <f>SUM(F77:F81)</f>
        <v>0</v>
      </c>
      <c r="G76" s="63">
        <f t="shared" si="5"/>
        <v>0</v>
      </c>
      <c r="H76" s="63">
        <f t="shared" si="6"/>
        <v>0</v>
      </c>
      <c r="I76" s="21"/>
    </row>
    <row r="77" spans="1:9" s="3" customFormat="1" ht="51" hidden="1" customHeight="1">
      <c r="A77" s="45"/>
      <c r="B77" s="35" t="s">
        <v>248</v>
      </c>
      <c r="C77" s="36" t="s">
        <v>247</v>
      </c>
      <c r="D77" s="37">
        <v>0</v>
      </c>
      <c r="E77" s="37">
        <v>0</v>
      </c>
      <c r="F77" s="37"/>
      <c r="G77" s="63" t="e">
        <f t="shared" si="5"/>
        <v>#DIV/0!</v>
      </c>
      <c r="H77" s="63" t="e">
        <f t="shared" si="6"/>
        <v>#DIV/0!</v>
      </c>
      <c r="I77" s="21"/>
    </row>
    <row r="78" spans="1:9" s="3" customFormat="1" ht="84" hidden="1" customHeight="1">
      <c r="A78" s="45"/>
      <c r="B78" s="35" t="s">
        <v>250</v>
      </c>
      <c r="C78" s="36" t="s">
        <v>249</v>
      </c>
      <c r="D78" s="37">
        <v>0</v>
      </c>
      <c r="E78" s="37">
        <v>0</v>
      </c>
      <c r="F78" s="37"/>
      <c r="G78" s="63" t="e">
        <f t="shared" si="5"/>
        <v>#DIV/0!</v>
      </c>
      <c r="H78" s="63" t="e">
        <f t="shared" si="6"/>
        <v>#DIV/0!</v>
      </c>
      <c r="I78" s="21"/>
    </row>
    <row r="79" spans="1:9" s="3" customFormat="1" ht="103.5" customHeight="1">
      <c r="A79" s="45"/>
      <c r="B79" s="35" t="s">
        <v>252</v>
      </c>
      <c r="C79" s="36" t="s">
        <v>251</v>
      </c>
      <c r="D79" s="37">
        <v>30</v>
      </c>
      <c r="E79" s="37">
        <v>30</v>
      </c>
      <c r="F79" s="37">
        <v>0</v>
      </c>
      <c r="G79" s="63">
        <f t="shared" si="5"/>
        <v>0</v>
      </c>
      <c r="H79" s="63">
        <f t="shared" si="6"/>
        <v>0</v>
      </c>
      <c r="I79" s="21"/>
    </row>
    <row r="80" spans="1:9" s="3" customFormat="1" ht="166.2" customHeight="1">
      <c r="A80" s="45"/>
      <c r="B80" s="35" t="s">
        <v>254</v>
      </c>
      <c r="C80" s="36" t="s">
        <v>253</v>
      </c>
      <c r="D80" s="37">
        <v>20</v>
      </c>
      <c r="E80" s="37">
        <v>14</v>
      </c>
      <c r="F80" s="37">
        <v>0</v>
      </c>
      <c r="G80" s="63">
        <f t="shared" si="5"/>
        <v>0</v>
      </c>
      <c r="H80" s="63">
        <f t="shared" si="6"/>
        <v>0</v>
      </c>
      <c r="I80" s="21"/>
    </row>
    <row r="81" spans="1:9" s="3" customFormat="1" ht="41.25" customHeight="1">
      <c r="A81" s="45"/>
      <c r="B81" s="35" t="s">
        <v>204</v>
      </c>
      <c r="C81" s="36" t="s">
        <v>203</v>
      </c>
      <c r="D81" s="37">
        <v>50</v>
      </c>
      <c r="E81" s="37">
        <v>35</v>
      </c>
      <c r="F81" s="37">
        <v>0</v>
      </c>
      <c r="G81" s="63">
        <f t="shared" si="5"/>
        <v>0</v>
      </c>
      <c r="H81" s="63">
        <f t="shared" si="6"/>
        <v>0</v>
      </c>
      <c r="I81" s="21"/>
    </row>
    <row r="82" spans="1:9" ht="19.5" customHeight="1">
      <c r="A82" s="40" t="s">
        <v>38</v>
      </c>
      <c r="B82" s="64" t="s">
        <v>11</v>
      </c>
      <c r="C82" s="43"/>
      <c r="D82" s="34">
        <f>D88+D92+D96+D130+D83</f>
        <v>66366.5</v>
      </c>
      <c r="E82" s="34">
        <f>E88+E92+E96+E130+E83</f>
        <v>63387.7</v>
      </c>
      <c r="F82" s="34">
        <f>F88+F92+F96+F130+F83</f>
        <v>34047.4</v>
      </c>
      <c r="G82" s="63">
        <f t="shared" si="5"/>
        <v>0.51302087649642514</v>
      </c>
      <c r="H82" s="63">
        <f t="shared" si="6"/>
        <v>0.53712944309384947</v>
      </c>
      <c r="I82" s="22"/>
    </row>
    <row r="83" spans="1:9" ht="19.5" customHeight="1">
      <c r="A83" s="40" t="s">
        <v>191</v>
      </c>
      <c r="B83" s="64" t="s">
        <v>371</v>
      </c>
      <c r="C83" s="43"/>
      <c r="D83" s="34">
        <f>D84</f>
        <v>65</v>
      </c>
      <c r="E83" s="34">
        <f>E84</f>
        <v>34.1</v>
      </c>
      <c r="F83" s="34">
        <f>F84</f>
        <v>0</v>
      </c>
      <c r="G83" s="63">
        <f t="shared" si="5"/>
        <v>0</v>
      </c>
      <c r="H83" s="63">
        <f t="shared" si="6"/>
        <v>0</v>
      </c>
      <c r="I83" s="22"/>
    </row>
    <row r="84" spans="1:9" ht="50.4" customHeight="1">
      <c r="A84" s="40"/>
      <c r="B84" s="64" t="s">
        <v>372</v>
      </c>
      <c r="C84" s="43"/>
      <c r="D84" s="34">
        <f>D85+D86+D87</f>
        <v>65</v>
      </c>
      <c r="E84" s="34">
        <f>E85+E86+E87</f>
        <v>34.1</v>
      </c>
      <c r="F84" s="34">
        <f>F85+F86+F87</f>
        <v>0</v>
      </c>
      <c r="G84" s="63">
        <f t="shared" si="5"/>
        <v>0</v>
      </c>
      <c r="H84" s="63">
        <f t="shared" si="6"/>
        <v>0</v>
      </c>
      <c r="I84" s="22"/>
    </row>
    <row r="85" spans="1:9" ht="19.5" customHeight="1">
      <c r="A85" s="40"/>
      <c r="B85" s="35" t="s">
        <v>193</v>
      </c>
      <c r="C85" s="33" t="s">
        <v>192</v>
      </c>
      <c r="D85" s="37">
        <v>15</v>
      </c>
      <c r="E85" s="37">
        <v>7.9</v>
      </c>
      <c r="F85" s="37">
        <v>0</v>
      </c>
      <c r="G85" s="63">
        <f t="shared" si="5"/>
        <v>0</v>
      </c>
      <c r="H85" s="63">
        <f t="shared" si="6"/>
        <v>0</v>
      </c>
      <c r="I85" s="22"/>
    </row>
    <row r="86" spans="1:9" ht="56.25" customHeight="1">
      <c r="A86" s="40"/>
      <c r="B86" s="35" t="s">
        <v>196</v>
      </c>
      <c r="C86" s="53" t="s">
        <v>194</v>
      </c>
      <c r="D86" s="37">
        <v>50</v>
      </c>
      <c r="E86" s="37">
        <v>26.2</v>
      </c>
      <c r="F86" s="37">
        <v>0</v>
      </c>
      <c r="G86" s="63">
        <f t="shared" si="5"/>
        <v>0</v>
      </c>
      <c r="H86" s="63">
        <f t="shared" si="6"/>
        <v>0</v>
      </c>
      <c r="I86" s="22"/>
    </row>
    <row r="87" spans="1:9" ht="25.5" hidden="1" customHeight="1">
      <c r="A87" s="40"/>
      <c r="B87" s="64" t="s">
        <v>197</v>
      </c>
      <c r="C87" s="53" t="s">
        <v>195</v>
      </c>
      <c r="D87" s="34"/>
      <c r="E87" s="34"/>
      <c r="F87" s="34">
        <v>0</v>
      </c>
      <c r="G87" s="63" t="e">
        <f t="shared" si="5"/>
        <v>#DIV/0!</v>
      </c>
      <c r="H87" s="63" t="e">
        <f t="shared" si="6"/>
        <v>#DIV/0!</v>
      </c>
      <c r="I87" s="22"/>
    </row>
    <row r="88" spans="1:9" ht="21.75" customHeight="1">
      <c r="A88" s="44" t="s">
        <v>101</v>
      </c>
      <c r="B88" s="64" t="s">
        <v>129</v>
      </c>
      <c r="C88" s="33"/>
      <c r="D88" s="34">
        <f>D89+D90+D91</f>
        <v>182</v>
      </c>
      <c r="E88" s="34">
        <f t="shared" ref="E88:F88" si="8">E89+E90+E91</f>
        <v>182</v>
      </c>
      <c r="F88" s="34">
        <f t="shared" si="8"/>
        <v>177.29999999999998</v>
      </c>
      <c r="G88" s="63">
        <f t="shared" si="5"/>
        <v>0.97417582417582405</v>
      </c>
      <c r="H88" s="63">
        <f t="shared" si="6"/>
        <v>0.97417582417582405</v>
      </c>
      <c r="I88" s="22"/>
    </row>
    <row r="89" spans="1:9" ht="99" hidden="1" customHeight="1">
      <c r="A89" s="44"/>
      <c r="B89" s="35" t="s">
        <v>107</v>
      </c>
      <c r="C89" s="36" t="s">
        <v>106</v>
      </c>
      <c r="D89" s="37"/>
      <c r="E89" s="37"/>
      <c r="F89" s="37"/>
      <c r="G89" s="63" t="e">
        <f t="shared" si="5"/>
        <v>#DIV/0!</v>
      </c>
      <c r="H89" s="63" t="e">
        <f t="shared" si="6"/>
        <v>#DIV/0!</v>
      </c>
      <c r="I89" s="22"/>
    </row>
    <row r="90" spans="1:9" ht="82.2" customHeight="1">
      <c r="A90" s="44"/>
      <c r="B90" s="35" t="s">
        <v>256</v>
      </c>
      <c r="C90" s="36" t="s">
        <v>255</v>
      </c>
      <c r="D90" s="37">
        <v>32</v>
      </c>
      <c r="E90" s="37">
        <v>32</v>
      </c>
      <c r="F90" s="37">
        <v>31.7</v>
      </c>
      <c r="G90" s="63">
        <f t="shared" si="5"/>
        <v>0.99062499999999998</v>
      </c>
      <c r="H90" s="63">
        <f t="shared" si="6"/>
        <v>0.99062499999999998</v>
      </c>
      <c r="I90" s="22"/>
    </row>
    <row r="91" spans="1:9" ht="49.2" customHeight="1">
      <c r="A91" s="44"/>
      <c r="B91" s="35" t="s">
        <v>342</v>
      </c>
      <c r="C91" s="36" t="s">
        <v>343</v>
      </c>
      <c r="D91" s="37">
        <v>150</v>
      </c>
      <c r="E91" s="37">
        <v>150</v>
      </c>
      <c r="F91" s="37">
        <v>145.6</v>
      </c>
      <c r="G91" s="63">
        <f t="shared" si="5"/>
        <v>0.97066666666666668</v>
      </c>
      <c r="H91" s="63">
        <f t="shared" si="6"/>
        <v>0.97066666666666668</v>
      </c>
      <c r="I91" s="22"/>
    </row>
    <row r="92" spans="1:9" ht="27.75" customHeight="1">
      <c r="A92" s="44" t="s">
        <v>119</v>
      </c>
      <c r="B92" s="64" t="s">
        <v>373</v>
      </c>
      <c r="C92" s="33"/>
      <c r="D92" s="34">
        <f>D93</f>
        <v>5554</v>
      </c>
      <c r="E92" s="34">
        <f>E93</f>
        <v>4538.3999999999996</v>
      </c>
      <c r="F92" s="34">
        <f>F93</f>
        <v>3353.6</v>
      </c>
      <c r="G92" s="63">
        <f t="shared" si="5"/>
        <v>0.60381706877925823</v>
      </c>
      <c r="H92" s="63">
        <f t="shared" si="6"/>
        <v>0.73893883306892305</v>
      </c>
      <c r="I92" s="22"/>
    </row>
    <row r="93" spans="1:9" ht="42.75" customHeight="1">
      <c r="A93" s="44"/>
      <c r="B93" s="54" t="s">
        <v>142</v>
      </c>
      <c r="C93" s="55" t="s">
        <v>143</v>
      </c>
      <c r="D93" s="37">
        <f>D94+D95</f>
        <v>5554</v>
      </c>
      <c r="E93" s="37">
        <f>E94+E95</f>
        <v>4538.3999999999996</v>
      </c>
      <c r="F93" s="37">
        <f>F94+F95</f>
        <v>3353.6</v>
      </c>
      <c r="G93" s="63">
        <f t="shared" si="5"/>
        <v>0.60381706877925823</v>
      </c>
      <c r="H93" s="63">
        <f t="shared" si="6"/>
        <v>0.73893883306892305</v>
      </c>
      <c r="I93" s="22"/>
    </row>
    <row r="94" spans="1:9" ht="68.25" hidden="1" customHeight="1">
      <c r="A94" s="44"/>
      <c r="B94" s="56" t="s">
        <v>162</v>
      </c>
      <c r="C94" s="55" t="s">
        <v>163</v>
      </c>
      <c r="D94" s="37"/>
      <c r="E94" s="37"/>
      <c r="F94" s="37"/>
      <c r="G94" s="63" t="e">
        <f t="shared" si="5"/>
        <v>#DIV/0!</v>
      </c>
      <c r="H94" s="63" t="e">
        <f t="shared" si="6"/>
        <v>#DIV/0!</v>
      </c>
      <c r="I94" s="22"/>
    </row>
    <row r="95" spans="1:9" ht="70.2" customHeight="1">
      <c r="A95" s="44"/>
      <c r="B95" s="56" t="s">
        <v>202</v>
      </c>
      <c r="C95" s="55" t="s">
        <v>201</v>
      </c>
      <c r="D95" s="37">
        <v>5554</v>
      </c>
      <c r="E95" s="37">
        <v>4538.3999999999996</v>
      </c>
      <c r="F95" s="37">
        <v>3353.6</v>
      </c>
      <c r="G95" s="63">
        <f t="shared" si="5"/>
        <v>0.60381706877925823</v>
      </c>
      <c r="H95" s="63">
        <f t="shared" si="6"/>
        <v>0.73893883306892305</v>
      </c>
      <c r="I95" s="22"/>
    </row>
    <row r="96" spans="1:9" ht="23.4" customHeight="1">
      <c r="A96" s="44" t="s">
        <v>52</v>
      </c>
      <c r="B96" s="64" t="s">
        <v>85</v>
      </c>
      <c r="C96" s="33"/>
      <c r="D96" s="34">
        <f>D97+D101+D107+D122+D127</f>
        <v>58520.5</v>
      </c>
      <c r="E96" s="34">
        <f t="shared" ref="E96:F96" si="9">E97+E101+E107+E122+E127</f>
        <v>56669.2</v>
      </c>
      <c r="F96" s="34">
        <f t="shared" si="9"/>
        <v>28687</v>
      </c>
      <c r="G96" s="63">
        <f t="shared" si="5"/>
        <v>0.49020428738647143</v>
      </c>
      <c r="H96" s="63">
        <f t="shared" si="6"/>
        <v>0.50621854552384715</v>
      </c>
      <c r="I96" s="22"/>
    </row>
    <row r="97" spans="1:9" ht="82.5" hidden="1" customHeight="1">
      <c r="A97" s="44"/>
      <c r="B97" s="64" t="s">
        <v>126</v>
      </c>
      <c r="C97" s="43" t="s">
        <v>105</v>
      </c>
      <c r="D97" s="34">
        <f>D99+D100+D98</f>
        <v>0</v>
      </c>
      <c r="E97" s="34">
        <f>E99+E100+E98</f>
        <v>0</v>
      </c>
      <c r="F97" s="34">
        <f>F99+F100+F98</f>
        <v>0</v>
      </c>
      <c r="G97" s="63" t="e">
        <f t="shared" si="5"/>
        <v>#DIV/0!</v>
      </c>
      <c r="H97" s="63" t="e">
        <f t="shared" si="6"/>
        <v>#DIV/0!</v>
      </c>
      <c r="I97" s="22"/>
    </row>
    <row r="98" spans="1:9" ht="39" hidden="1" customHeight="1">
      <c r="A98" s="44"/>
      <c r="B98" s="35" t="s">
        <v>258</v>
      </c>
      <c r="C98" s="33" t="s">
        <v>257</v>
      </c>
      <c r="D98" s="34">
        <v>0</v>
      </c>
      <c r="E98" s="34">
        <v>0</v>
      </c>
      <c r="F98" s="34"/>
      <c r="G98" s="63" t="e">
        <f t="shared" si="5"/>
        <v>#DIV/0!</v>
      </c>
      <c r="H98" s="63" t="e">
        <f t="shared" si="6"/>
        <v>#DIV/0!</v>
      </c>
      <c r="I98" s="22"/>
    </row>
    <row r="99" spans="1:9" ht="137.25" hidden="1" customHeight="1">
      <c r="A99" s="57"/>
      <c r="B99" s="35" t="s">
        <v>165</v>
      </c>
      <c r="C99" s="36" t="s">
        <v>164</v>
      </c>
      <c r="D99" s="37"/>
      <c r="E99" s="37"/>
      <c r="F99" s="37"/>
      <c r="G99" s="63" t="e">
        <f t="shared" si="5"/>
        <v>#DIV/0!</v>
      </c>
      <c r="H99" s="63" t="e">
        <f t="shared" si="6"/>
        <v>#DIV/0!</v>
      </c>
      <c r="I99" s="22"/>
    </row>
    <row r="100" spans="1:9" s="4" customFormat="1" ht="57" hidden="1" customHeight="1">
      <c r="A100" s="57"/>
      <c r="B100" s="56" t="s">
        <v>167</v>
      </c>
      <c r="C100" s="36" t="s">
        <v>166</v>
      </c>
      <c r="D100" s="37"/>
      <c r="E100" s="37"/>
      <c r="F100" s="37"/>
      <c r="G100" s="63" t="e">
        <f t="shared" si="5"/>
        <v>#DIV/0!</v>
      </c>
      <c r="H100" s="63" t="e">
        <f t="shared" si="6"/>
        <v>#DIV/0!</v>
      </c>
      <c r="I100" s="23"/>
    </row>
    <row r="101" spans="1:9" s="4" customFormat="1" ht="79.5" customHeight="1">
      <c r="A101" s="57"/>
      <c r="B101" s="54" t="s">
        <v>172</v>
      </c>
      <c r="C101" s="43" t="s">
        <v>171</v>
      </c>
      <c r="D101" s="34">
        <f>D102+D103+D104+D105+D106</f>
        <v>30505.200000000001</v>
      </c>
      <c r="E101" s="34">
        <f t="shared" ref="E101:F101" si="10">E102+E103+E104+E105+E106</f>
        <v>29321.8</v>
      </c>
      <c r="F101" s="34">
        <f t="shared" si="10"/>
        <v>14287.6</v>
      </c>
      <c r="G101" s="63">
        <f t="shared" si="5"/>
        <v>0.46836604906704432</v>
      </c>
      <c r="H101" s="63">
        <f t="shared" si="6"/>
        <v>0.48726885798279779</v>
      </c>
      <c r="I101" s="23"/>
    </row>
    <row r="102" spans="1:9" s="4" customFormat="1" ht="88.2" customHeight="1">
      <c r="A102" s="57"/>
      <c r="B102" s="56" t="s">
        <v>169</v>
      </c>
      <c r="C102" s="36" t="s">
        <v>168</v>
      </c>
      <c r="D102" s="37">
        <v>30505.200000000001</v>
      </c>
      <c r="E102" s="37">
        <v>29321.8</v>
      </c>
      <c r="F102" s="37">
        <v>14287.6</v>
      </c>
      <c r="G102" s="63">
        <f t="shared" si="5"/>
        <v>0.46836604906704432</v>
      </c>
      <c r="H102" s="63">
        <f t="shared" si="6"/>
        <v>0.48726885798279779</v>
      </c>
      <c r="I102" s="23"/>
    </row>
    <row r="103" spans="1:9" s="4" customFormat="1" ht="104.25" hidden="1" customHeight="1">
      <c r="A103" s="57"/>
      <c r="B103" s="56" t="s">
        <v>206</v>
      </c>
      <c r="C103" s="36" t="s">
        <v>205</v>
      </c>
      <c r="D103" s="37"/>
      <c r="E103" s="37"/>
      <c r="F103" s="37"/>
      <c r="G103" s="63" t="e">
        <f t="shared" si="5"/>
        <v>#DIV/0!</v>
      </c>
      <c r="H103" s="63" t="e">
        <f t="shared" si="6"/>
        <v>#DIV/0!</v>
      </c>
      <c r="I103" s="23"/>
    </row>
    <row r="104" spans="1:9" s="4" customFormat="1" ht="104.25" hidden="1" customHeight="1">
      <c r="A104" s="57"/>
      <c r="B104" s="56" t="s">
        <v>208</v>
      </c>
      <c r="C104" s="36" t="s">
        <v>207</v>
      </c>
      <c r="D104" s="37"/>
      <c r="E104" s="37"/>
      <c r="F104" s="37"/>
      <c r="G104" s="63" t="e">
        <f t="shared" si="5"/>
        <v>#DIV/0!</v>
      </c>
      <c r="H104" s="63" t="e">
        <f t="shared" si="6"/>
        <v>#DIV/0!</v>
      </c>
      <c r="I104" s="23"/>
    </row>
    <row r="105" spans="1:9" s="4" customFormat="1" ht="123" hidden="1" customHeight="1">
      <c r="A105" s="57"/>
      <c r="B105" s="56" t="s">
        <v>210</v>
      </c>
      <c r="C105" s="36" t="s">
        <v>209</v>
      </c>
      <c r="D105" s="37"/>
      <c r="E105" s="37"/>
      <c r="F105" s="37"/>
      <c r="G105" s="63" t="e">
        <f t="shared" si="5"/>
        <v>#DIV/0!</v>
      </c>
      <c r="H105" s="63" t="e">
        <f t="shared" si="6"/>
        <v>#DIV/0!</v>
      </c>
      <c r="I105" s="23"/>
    </row>
    <row r="106" spans="1:9" s="4" customFormat="1" ht="119.25" hidden="1" customHeight="1">
      <c r="A106" s="57"/>
      <c r="B106" s="56" t="s">
        <v>212</v>
      </c>
      <c r="C106" s="36" t="s">
        <v>211</v>
      </c>
      <c r="D106" s="37"/>
      <c r="E106" s="37"/>
      <c r="F106" s="37"/>
      <c r="G106" s="63" t="e">
        <f t="shared" si="5"/>
        <v>#DIV/0!</v>
      </c>
      <c r="H106" s="63" t="e">
        <f t="shared" si="6"/>
        <v>#DIV/0!</v>
      </c>
      <c r="I106" s="23"/>
    </row>
    <row r="107" spans="1:9" s="4" customFormat="1" ht="50.4" customHeight="1">
      <c r="A107" s="57"/>
      <c r="B107" s="54" t="s">
        <v>145</v>
      </c>
      <c r="C107" s="43" t="s">
        <v>170</v>
      </c>
      <c r="D107" s="34">
        <f>SUM(D108:D126)</f>
        <v>17995.5</v>
      </c>
      <c r="E107" s="34">
        <f t="shared" ref="E107:F107" si="11">SUM(E108:E126)</f>
        <v>17327.599999999999</v>
      </c>
      <c r="F107" s="34">
        <f t="shared" si="11"/>
        <v>14399.400000000001</v>
      </c>
      <c r="G107" s="63">
        <f t="shared" si="5"/>
        <v>0.8001667083437527</v>
      </c>
      <c r="H107" s="63">
        <f t="shared" si="6"/>
        <v>0.8310094877536417</v>
      </c>
      <c r="I107" s="23"/>
    </row>
    <row r="108" spans="1:9" s="4" customFormat="1" ht="52.2" customHeight="1">
      <c r="A108" s="57"/>
      <c r="B108" s="56" t="s">
        <v>338</v>
      </c>
      <c r="C108" s="33" t="s">
        <v>337</v>
      </c>
      <c r="D108" s="34">
        <v>74.5</v>
      </c>
      <c r="E108" s="34">
        <v>74.5</v>
      </c>
      <c r="F108" s="34">
        <v>72</v>
      </c>
      <c r="G108" s="63">
        <f t="shared" si="5"/>
        <v>0.96644295302013428</v>
      </c>
      <c r="H108" s="63">
        <f t="shared" si="6"/>
        <v>0.96644295302013428</v>
      </c>
      <c r="I108" s="23"/>
    </row>
    <row r="109" spans="1:9" s="4" customFormat="1" ht="38.4" customHeight="1">
      <c r="A109" s="57"/>
      <c r="B109" s="56" t="s">
        <v>174</v>
      </c>
      <c r="C109" s="58" t="s">
        <v>173</v>
      </c>
      <c r="D109" s="37">
        <v>1000</v>
      </c>
      <c r="E109" s="37">
        <v>1000</v>
      </c>
      <c r="F109" s="37">
        <v>976.5</v>
      </c>
      <c r="G109" s="63">
        <f t="shared" si="5"/>
        <v>0.97650000000000003</v>
      </c>
      <c r="H109" s="63">
        <f t="shared" si="6"/>
        <v>0.97650000000000003</v>
      </c>
      <c r="I109" s="23"/>
    </row>
    <row r="110" spans="1:9" s="4" customFormat="1" ht="39.75" customHeight="1">
      <c r="A110" s="57"/>
      <c r="B110" s="56" t="s">
        <v>175</v>
      </c>
      <c r="C110" s="58" t="s">
        <v>176</v>
      </c>
      <c r="D110" s="37">
        <v>4025</v>
      </c>
      <c r="E110" s="37">
        <v>3445.1</v>
      </c>
      <c r="F110" s="37">
        <v>3386</v>
      </c>
      <c r="G110" s="63">
        <f t="shared" si="5"/>
        <v>0.84124223602484471</v>
      </c>
      <c r="H110" s="63">
        <f t="shared" si="6"/>
        <v>0.98284520042959567</v>
      </c>
      <c r="I110" s="23"/>
    </row>
    <row r="111" spans="1:9" s="4" customFormat="1" ht="55.5" customHeight="1">
      <c r="A111" s="57"/>
      <c r="B111" s="56" t="s">
        <v>178</v>
      </c>
      <c r="C111" s="58" t="s">
        <v>177</v>
      </c>
      <c r="D111" s="37">
        <v>975</v>
      </c>
      <c r="E111" s="37">
        <v>887</v>
      </c>
      <c r="F111" s="37">
        <v>491</v>
      </c>
      <c r="G111" s="63">
        <f t="shared" si="5"/>
        <v>0.50358974358974362</v>
      </c>
      <c r="H111" s="63">
        <f t="shared" si="6"/>
        <v>0.55355129650507329</v>
      </c>
      <c r="I111" s="23"/>
    </row>
    <row r="112" spans="1:9" s="4" customFormat="1" ht="64.5" customHeight="1">
      <c r="A112" s="57"/>
      <c r="B112" s="56" t="s">
        <v>260</v>
      </c>
      <c r="C112" s="58" t="s">
        <v>259</v>
      </c>
      <c r="D112" s="37">
        <v>10360</v>
      </c>
      <c r="E112" s="37">
        <v>10360</v>
      </c>
      <c r="F112" s="37">
        <v>8541</v>
      </c>
      <c r="G112" s="63">
        <f t="shared" si="5"/>
        <v>0.82442084942084937</v>
      </c>
      <c r="H112" s="63">
        <f t="shared" si="6"/>
        <v>0.82442084942084937</v>
      </c>
      <c r="I112" s="23"/>
    </row>
    <row r="113" spans="1:9" s="4" customFormat="1" ht="27" customHeight="1">
      <c r="A113" s="57"/>
      <c r="B113" s="56" t="s">
        <v>262</v>
      </c>
      <c r="C113" s="58" t="s">
        <v>261</v>
      </c>
      <c r="D113" s="37">
        <v>254.4</v>
      </c>
      <c r="E113" s="37">
        <v>254.4</v>
      </c>
      <c r="F113" s="37">
        <v>137.6</v>
      </c>
      <c r="G113" s="63">
        <f t="shared" si="5"/>
        <v>0.54088050314465408</v>
      </c>
      <c r="H113" s="63">
        <f t="shared" si="6"/>
        <v>0.54088050314465408</v>
      </c>
      <c r="I113" s="23"/>
    </row>
    <row r="114" spans="1:9" s="4" customFormat="1" ht="94.5" hidden="1" customHeight="1">
      <c r="A114" s="57"/>
      <c r="B114" s="56" t="s">
        <v>264</v>
      </c>
      <c r="C114" s="58" t="s">
        <v>263</v>
      </c>
      <c r="D114" s="37"/>
      <c r="E114" s="37"/>
      <c r="F114" s="37"/>
      <c r="G114" s="63" t="e">
        <f t="shared" si="5"/>
        <v>#DIV/0!</v>
      </c>
      <c r="H114" s="63" t="e">
        <f t="shared" si="6"/>
        <v>#DIV/0!</v>
      </c>
      <c r="I114" s="23"/>
    </row>
    <row r="115" spans="1:9" s="4" customFormat="1" ht="56.25" customHeight="1">
      <c r="A115" s="57"/>
      <c r="B115" s="56" t="s">
        <v>266</v>
      </c>
      <c r="C115" s="58" t="s">
        <v>265</v>
      </c>
      <c r="D115" s="37">
        <v>896</v>
      </c>
      <c r="E115" s="37">
        <v>896</v>
      </c>
      <c r="F115" s="37">
        <v>384.7</v>
      </c>
      <c r="G115" s="63">
        <f t="shared" si="5"/>
        <v>0.42935267857142856</v>
      </c>
      <c r="H115" s="63">
        <f t="shared" si="6"/>
        <v>0.42935267857142856</v>
      </c>
      <c r="I115" s="23"/>
    </row>
    <row r="116" spans="1:9" s="4" customFormat="1" ht="69.75" hidden="1" customHeight="1">
      <c r="A116" s="57"/>
      <c r="B116" s="56" t="s">
        <v>179</v>
      </c>
      <c r="C116" s="58" t="s">
        <v>213</v>
      </c>
      <c r="D116" s="37"/>
      <c r="E116" s="37"/>
      <c r="F116" s="37"/>
      <c r="G116" s="63" t="e">
        <f t="shared" si="5"/>
        <v>#DIV/0!</v>
      </c>
      <c r="H116" s="63" t="e">
        <f t="shared" ref="H116:H179" si="12">F116/E116</f>
        <v>#DIV/0!</v>
      </c>
      <c r="I116" s="23"/>
    </row>
    <row r="117" spans="1:9" s="4" customFormat="1" ht="59.25" hidden="1" customHeight="1">
      <c r="A117" s="57"/>
      <c r="B117" s="56" t="s">
        <v>219</v>
      </c>
      <c r="C117" s="58" t="s">
        <v>214</v>
      </c>
      <c r="D117" s="37"/>
      <c r="E117" s="37"/>
      <c r="F117" s="37"/>
      <c r="G117" s="63" t="e">
        <f t="shared" si="5"/>
        <v>#DIV/0!</v>
      </c>
      <c r="H117" s="63" t="e">
        <f t="shared" si="12"/>
        <v>#DIV/0!</v>
      </c>
      <c r="I117" s="23"/>
    </row>
    <row r="118" spans="1:9" s="4" customFormat="1" ht="59.25" hidden="1" customHeight="1">
      <c r="A118" s="57"/>
      <c r="B118" s="56" t="s">
        <v>220</v>
      </c>
      <c r="C118" s="58" t="s">
        <v>215</v>
      </c>
      <c r="D118" s="37"/>
      <c r="E118" s="37"/>
      <c r="F118" s="37"/>
      <c r="G118" s="63" t="e">
        <f t="shared" si="5"/>
        <v>#DIV/0!</v>
      </c>
      <c r="H118" s="63" t="e">
        <f t="shared" si="12"/>
        <v>#DIV/0!</v>
      </c>
      <c r="I118" s="23"/>
    </row>
    <row r="119" spans="1:9" s="4" customFormat="1" ht="78.75" hidden="1" customHeight="1">
      <c r="A119" s="57"/>
      <c r="B119" s="56" t="s">
        <v>221</v>
      </c>
      <c r="C119" s="58" t="s">
        <v>216</v>
      </c>
      <c r="D119" s="37"/>
      <c r="E119" s="37"/>
      <c r="F119" s="37"/>
      <c r="G119" s="63" t="e">
        <f t="shared" si="5"/>
        <v>#DIV/0!</v>
      </c>
      <c r="H119" s="63" t="e">
        <f t="shared" si="12"/>
        <v>#DIV/0!</v>
      </c>
      <c r="I119" s="23"/>
    </row>
    <row r="120" spans="1:9" s="4" customFormat="1" ht="87.75" hidden="1" customHeight="1">
      <c r="A120" s="57"/>
      <c r="B120" s="56" t="s">
        <v>222</v>
      </c>
      <c r="C120" s="58" t="s">
        <v>217</v>
      </c>
      <c r="D120" s="37"/>
      <c r="E120" s="37"/>
      <c r="F120" s="37"/>
      <c r="G120" s="63" t="e">
        <f t="shared" si="5"/>
        <v>#DIV/0!</v>
      </c>
      <c r="H120" s="63" t="e">
        <f t="shared" si="12"/>
        <v>#DIV/0!</v>
      </c>
      <c r="I120" s="23"/>
    </row>
    <row r="121" spans="1:9" s="4" customFormat="1" ht="109.5" hidden="1" customHeight="1">
      <c r="A121" s="57"/>
      <c r="B121" s="56" t="s">
        <v>223</v>
      </c>
      <c r="C121" s="58" t="s">
        <v>218</v>
      </c>
      <c r="D121" s="37"/>
      <c r="E121" s="37"/>
      <c r="F121" s="37"/>
      <c r="G121" s="63" t="e">
        <f t="shared" si="5"/>
        <v>#DIV/0!</v>
      </c>
      <c r="H121" s="63" t="e">
        <f t="shared" si="12"/>
        <v>#DIV/0!</v>
      </c>
      <c r="I121" s="23"/>
    </row>
    <row r="122" spans="1:9" s="4" customFormat="1" ht="66" hidden="1" customHeight="1">
      <c r="A122" s="57"/>
      <c r="B122" s="54" t="s">
        <v>224</v>
      </c>
      <c r="C122" s="33" t="s">
        <v>225</v>
      </c>
      <c r="D122" s="34">
        <f>D123</f>
        <v>0</v>
      </c>
      <c r="E122" s="34">
        <f>E123</f>
        <v>0</v>
      </c>
      <c r="F122" s="34"/>
      <c r="G122" s="63" t="e">
        <f t="shared" si="5"/>
        <v>#DIV/0!</v>
      </c>
      <c r="H122" s="63" t="e">
        <f t="shared" si="12"/>
        <v>#DIV/0!</v>
      </c>
      <c r="I122" s="23"/>
    </row>
    <row r="123" spans="1:9" s="4" customFormat="1" ht="57.75" hidden="1" customHeight="1">
      <c r="A123" s="57"/>
      <c r="B123" s="56" t="s">
        <v>227</v>
      </c>
      <c r="C123" s="36" t="s">
        <v>226</v>
      </c>
      <c r="D123" s="37"/>
      <c r="E123" s="37"/>
      <c r="F123" s="37"/>
      <c r="G123" s="63" t="e">
        <f t="shared" si="5"/>
        <v>#DIV/0!</v>
      </c>
      <c r="H123" s="63" t="e">
        <f t="shared" si="12"/>
        <v>#DIV/0!</v>
      </c>
      <c r="I123" s="23"/>
    </row>
    <row r="124" spans="1:9" s="4" customFormat="1" ht="87.75" hidden="1" customHeight="1">
      <c r="A124" s="57"/>
      <c r="B124" s="54"/>
      <c r="C124" s="33"/>
      <c r="D124" s="34"/>
      <c r="E124" s="34"/>
      <c r="F124" s="34"/>
      <c r="G124" s="63" t="e">
        <f t="shared" si="5"/>
        <v>#DIV/0!</v>
      </c>
      <c r="H124" s="63" t="e">
        <f t="shared" si="12"/>
        <v>#DIV/0!</v>
      </c>
      <c r="I124" s="23"/>
    </row>
    <row r="125" spans="1:9" s="4" customFormat="1" ht="41.4" customHeight="1">
      <c r="A125" s="57"/>
      <c r="B125" s="56" t="s">
        <v>330</v>
      </c>
      <c r="C125" s="33" t="s">
        <v>329</v>
      </c>
      <c r="D125" s="34">
        <v>385.6</v>
      </c>
      <c r="E125" s="34">
        <v>385.6</v>
      </c>
      <c r="F125" s="34">
        <v>385.6</v>
      </c>
      <c r="G125" s="63">
        <f t="shared" si="5"/>
        <v>1</v>
      </c>
      <c r="H125" s="63">
        <f t="shared" si="12"/>
        <v>1</v>
      </c>
      <c r="I125" s="23"/>
    </row>
    <row r="126" spans="1:9" s="4" customFormat="1" ht="22.8" customHeight="1">
      <c r="A126" s="57"/>
      <c r="B126" s="56" t="s">
        <v>186</v>
      </c>
      <c r="C126" s="33" t="s">
        <v>185</v>
      </c>
      <c r="D126" s="34">
        <v>25</v>
      </c>
      <c r="E126" s="34">
        <v>25</v>
      </c>
      <c r="F126" s="34">
        <v>25</v>
      </c>
      <c r="G126" s="63">
        <f t="shared" si="5"/>
        <v>1</v>
      </c>
      <c r="H126" s="63">
        <f t="shared" si="12"/>
        <v>1</v>
      </c>
      <c r="I126" s="23"/>
    </row>
    <row r="127" spans="1:9" s="4" customFormat="1" ht="47.4" customHeight="1">
      <c r="A127" s="57"/>
      <c r="B127" s="54" t="s">
        <v>224</v>
      </c>
      <c r="C127" s="43" t="s">
        <v>331</v>
      </c>
      <c r="D127" s="34">
        <f>D129+D128</f>
        <v>10019.799999999999</v>
      </c>
      <c r="E127" s="34">
        <f t="shared" ref="E127:F127" si="13">E129+E128</f>
        <v>10019.799999999999</v>
      </c>
      <c r="F127" s="34">
        <f t="shared" si="13"/>
        <v>0</v>
      </c>
      <c r="G127" s="63">
        <f t="shared" si="5"/>
        <v>0</v>
      </c>
      <c r="H127" s="63">
        <f t="shared" si="12"/>
        <v>0</v>
      </c>
      <c r="I127" s="23"/>
    </row>
    <row r="128" spans="1:9" s="4" customFormat="1" ht="66.75" hidden="1" customHeight="1">
      <c r="A128" s="57"/>
      <c r="B128" s="54" t="s">
        <v>350</v>
      </c>
      <c r="C128" s="33" t="s">
        <v>349</v>
      </c>
      <c r="D128" s="34">
        <v>3393.4</v>
      </c>
      <c r="E128" s="34">
        <v>3393.4</v>
      </c>
      <c r="F128" s="34">
        <v>0</v>
      </c>
      <c r="G128" s="63">
        <f t="shared" si="5"/>
        <v>0</v>
      </c>
      <c r="H128" s="63">
        <f t="shared" si="12"/>
        <v>0</v>
      </c>
      <c r="I128" s="23"/>
    </row>
    <row r="129" spans="1:9" s="4" customFormat="1" ht="72" hidden="1" customHeight="1">
      <c r="A129" s="57"/>
      <c r="B129" s="56" t="s">
        <v>332</v>
      </c>
      <c r="C129" s="33" t="s">
        <v>333</v>
      </c>
      <c r="D129" s="34">
        <v>6626.4</v>
      </c>
      <c r="E129" s="34">
        <v>6626.4</v>
      </c>
      <c r="F129" s="34">
        <v>0</v>
      </c>
      <c r="G129" s="63">
        <f t="shared" si="5"/>
        <v>0</v>
      </c>
      <c r="H129" s="63">
        <f t="shared" si="12"/>
        <v>0</v>
      </c>
      <c r="I129" s="23"/>
    </row>
    <row r="130" spans="1:9" s="4" customFormat="1" ht="39" customHeight="1">
      <c r="A130" s="57" t="s">
        <v>39</v>
      </c>
      <c r="B130" s="54" t="s">
        <v>88</v>
      </c>
      <c r="C130" s="59"/>
      <c r="D130" s="34">
        <f>D131+D132</f>
        <v>2045</v>
      </c>
      <c r="E130" s="34">
        <f>E131+E132</f>
        <v>1964</v>
      </c>
      <c r="F130" s="34">
        <f>F131+F132</f>
        <v>1829.5</v>
      </c>
      <c r="G130" s="63">
        <f t="shared" si="5"/>
        <v>0.89462102689486556</v>
      </c>
      <c r="H130" s="63">
        <f t="shared" si="12"/>
        <v>0.93151731160896134</v>
      </c>
      <c r="I130" s="25"/>
    </row>
    <row r="131" spans="1:9" s="5" customFormat="1" ht="37.5" customHeight="1">
      <c r="A131" s="60"/>
      <c r="B131" s="39" t="s">
        <v>53</v>
      </c>
      <c r="C131" s="36" t="s">
        <v>108</v>
      </c>
      <c r="D131" s="37">
        <v>195</v>
      </c>
      <c r="E131" s="37">
        <v>114</v>
      </c>
      <c r="F131" s="37">
        <v>49.5</v>
      </c>
      <c r="G131" s="63">
        <f t="shared" si="5"/>
        <v>0.25384615384615383</v>
      </c>
      <c r="H131" s="63">
        <f t="shared" si="12"/>
        <v>0.43421052631578949</v>
      </c>
      <c r="I131" s="24"/>
    </row>
    <row r="132" spans="1:9" s="5" customFormat="1" ht="66" customHeight="1">
      <c r="A132" s="60"/>
      <c r="B132" s="52" t="s">
        <v>374</v>
      </c>
      <c r="C132" s="36" t="s">
        <v>144</v>
      </c>
      <c r="D132" s="37">
        <f>SUM(D133:D138)</f>
        <v>1850</v>
      </c>
      <c r="E132" s="37">
        <f>SUM(E133:E138)</f>
        <v>1850</v>
      </c>
      <c r="F132" s="37">
        <f>SUM(F133:F138)</f>
        <v>1780</v>
      </c>
      <c r="G132" s="63">
        <f t="shared" si="5"/>
        <v>0.96216216216216222</v>
      </c>
      <c r="H132" s="63">
        <f t="shared" si="12"/>
        <v>0.96216216216216222</v>
      </c>
      <c r="I132" s="24"/>
    </row>
    <row r="133" spans="1:9" s="5" customFormat="1" ht="53.25" customHeight="1">
      <c r="A133" s="60"/>
      <c r="B133" s="39" t="s">
        <v>268</v>
      </c>
      <c r="C133" s="36" t="s">
        <v>267</v>
      </c>
      <c r="D133" s="37">
        <v>195</v>
      </c>
      <c r="E133" s="37">
        <v>195</v>
      </c>
      <c r="F133" s="37">
        <v>195</v>
      </c>
      <c r="G133" s="63">
        <f t="shared" si="5"/>
        <v>1</v>
      </c>
      <c r="H133" s="63">
        <f t="shared" si="12"/>
        <v>1</v>
      </c>
      <c r="I133" s="24"/>
    </row>
    <row r="134" spans="1:9" s="5" customFormat="1" ht="42.75" customHeight="1">
      <c r="A134" s="60"/>
      <c r="B134" s="39" t="s">
        <v>270</v>
      </c>
      <c r="C134" s="36" t="s">
        <v>269</v>
      </c>
      <c r="D134" s="37">
        <v>335</v>
      </c>
      <c r="E134" s="37">
        <v>335</v>
      </c>
      <c r="F134" s="37">
        <v>335</v>
      </c>
      <c r="G134" s="63">
        <f t="shared" si="5"/>
        <v>1</v>
      </c>
      <c r="H134" s="63">
        <f t="shared" si="12"/>
        <v>1</v>
      </c>
      <c r="I134" s="24"/>
    </row>
    <row r="135" spans="1:9" s="5" customFormat="1" ht="37.5" customHeight="1">
      <c r="A135" s="60"/>
      <c r="B135" s="39" t="s">
        <v>272</v>
      </c>
      <c r="C135" s="36" t="s">
        <v>271</v>
      </c>
      <c r="D135" s="37">
        <v>290</v>
      </c>
      <c r="E135" s="37">
        <v>290</v>
      </c>
      <c r="F135" s="37">
        <v>290</v>
      </c>
      <c r="G135" s="63">
        <f t="shared" si="5"/>
        <v>1</v>
      </c>
      <c r="H135" s="63">
        <f t="shared" si="12"/>
        <v>1</v>
      </c>
      <c r="I135" s="24"/>
    </row>
    <row r="136" spans="1:9" s="5" customFormat="1" ht="37.5" customHeight="1">
      <c r="A136" s="60"/>
      <c r="B136" s="39" t="s">
        <v>274</v>
      </c>
      <c r="C136" s="36" t="s">
        <v>273</v>
      </c>
      <c r="D136" s="37">
        <v>360</v>
      </c>
      <c r="E136" s="37">
        <v>360</v>
      </c>
      <c r="F136" s="37">
        <v>360</v>
      </c>
      <c r="G136" s="63">
        <f t="shared" si="5"/>
        <v>1</v>
      </c>
      <c r="H136" s="63">
        <f t="shared" si="12"/>
        <v>1</v>
      </c>
      <c r="I136" s="24"/>
    </row>
    <row r="137" spans="1:9" s="5" customFormat="1" ht="37.5" customHeight="1">
      <c r="A137" s="60"/>
      <c r="B137" s="39" t="s">
        <v>276</v>
      </c>
      <c r="C137" s="36" t="s">
        <v>275</v>
      </c>
      <c r="D137" s="37">
        <v>360</v>
      </c>
      <c r="E137" s="37">
        <v>360</v>
      </c>
      <c r="F137" s="37">
        <v>360</v>
      </c>
      <c r="G137" s="63">
        <f t="shared" si="5"/>
        <v>1</v>
      </c>
      <c r="H137" s="63">
        <f t="shared" si="12"/>
        <v>1</v>
      </c>
      <c r="I137" s="24"/>
    </row>
    <row r="138" spans="1:9" s="5" customFormat="1" ht="52.5" customHeight="1">
      <c r="A138" s="60"/>
      <c r="B138" s="39" t="s">
        <v>278</v>
      </c>
      <c r="C138" s="36" t="s">
        <v>277</v>
      </c>
      <c r="D138" s="37">
        <v>310</v>
      </c>
      <c r="E138" s="37">
        <v>310</v>
      </c>
      <c r="F138" s="37">
        <v>240</v>
      </c>
      <c r="G138" s="63">
        <f t="shared" si="5"/>
        <v>0.77419354838709675</v>
      </c>
      <c r="H138" s="63">
        <f t="shared" si="12"/>
        <v>0.77419354838709675</v>
      </c>
      <c r="I138" s="24"/>
    </row>
    <row r="139" spans="1:9" s="5" customFormat="1" ht="51" hidden="1" customHeight="1">
      <c r="A139" s="60"/>
      <c r="B139" s="39" t="s">
        <v>228</v>
      </c>
      <c r="C139" s="61" t="s">
        <v>229</v>
      </c>
      <c r="D139" s="37"/>
      <c r="E139" s="37"/>
      <c r="F139" s="37"/>
      <c r="G139" s="63" t="e">
        <f t="shared" si="5"/>
        <v>#DIV/0!</v>
      </c>
      <c r="H139" s="63" t="e">
        <f t="shared" si="12"/>
        <v>#DIV/0!</v>
      </c>
      <c r="I139" s="24"/>
    </row>
    <row r="140" spans="1:9" s="5" customFormat="1" ht="54" hidden="1" customHeight="1">
      <c r="A140" s="60"/>
      <c r="B140" s="39" t="s">
        <v>228</v>
      </c>
      <c r="C140" s="61" t="s">
        <v>230</v>
      </c>
      <c r="D140" s="37"/>
      <c r="E140" s="37"/>
      <c r="F140" s="37"/>
      <c r="G140" s="63" t="e">
        <f t="shared" si="5"/>
        <v>#DIV/0!</v>
      </c>
      <c r="H140" s="63" t="e">
        <f t="shared" si="12"/>
        <v>#DIV/0!</v>
      </c>
      <c r="I140" s="24"/>
    </row>
    <row r="141" spans="1:9" s="5" customFormat="1" ht="80.25" hidden="1" customHeight="1">
      <c r="A141" s="60"/>
      <c r="B141" s="39" t="s">
        <v>231</v>
      </c>
      <c r="C141" s="61" t="s">
        <v>180</v>
      </c>
      <c r="D141" s="37"/>
      <c r="E141" s="37"/>
      <c r="F141" s="37"/>
      <c r="G141" s="63" t="e">
        <f t="shared" si="5"/>
        <v>#DIV/0!</v>
      </c>
      <c r="H141" s="63" t="e">
        <f t="shared" si="12"/>
        <v>#DIV/0!</v>
      </c>
      <c r="I141" s="24"/>
    </row>
    <row r="142" spans="1:9" ht="30.75" customHeight="1">
      <c r="A142" s="40" t="s">
        <v>40</v>
      </c>
      <c r="B142" s="64" t="s">
        <v>12</v>
      </c>
      <c r="C142" s="43"/>
      <c r="D142" s="34">
        <f>D143+D149</f>
        <v>11254.399999999998</v>
      </c>
      <c r="E142" s="34">
        <f>E143+E149</f>
        <v>7223.9000000000005</v>
      </c>
      <c r="F142" s="34">
        <f>F143+F149</f>
        <v>783.90000000000009</v>
      </c>
      <c r="G142" s="63">
        <f t="shared" si="5"/>
        <v>6.9652758032414011E-2</v>
      </c>
      <c r="H142" s="63">
        <f t="shared" si="12"/>
        <v>0.1085147911792799</v>
      </c>
      <c r="I142" s="22"/>
    </row>
    <row r="143" spans="1:9" ht="18.75" customHeight="1">
      <c r="A143" s="44" t="s">
        <v>41</v>
      </c>
      <c r="B143" s="64" t="s">
        <v>375</v>
      </c>
      <c r="C143" s="43"/>
      <c r="D143" s="34">
        <f>D144+D146+D145+D148</f>
        <v>1674.3</v>
      </c>
      <c r="E143" s="34">
        <f t="shared" ref="E143:F143" si="14">E144+E146+E145+E148</f>
        <v>907.1</v>
      </c>
      <c r="F143" s="34">
        <f t="shared" si="14"/>
        <v>10</v>
      </c>
      <c r="G143" s="63">
        <f t="shared" si="5"/>
        <v>5.9726452845965481E-3</v>
      </c>
      <c r="H143" s="63">
        <f t="shared" si="12"/>
        <v>1.1024142872891633E-2</v>
      </c>
      <c r="I143" s="22"/>
    </row>
    <row r="144" spans="1:9" ht="37.5" customHeight="1">
      <c r="A144" s="44"/>
      <c r="B144" s="35" t="s">
        <v>81</v>
      </c>
      <c r="C144" s="36" t="s">
        <v>121</v>
      </c>
      <c r="D144" s="37">
        <v>1500</v>
      </c>
      <c r="E144" s="37">
        <v>787.5</v>
      </c>
      <c r="F144" s="37">
        <v>0</v>
      </c>
      <c r="G144" s="63">
        <f t="shared" si="5"/>
        <v>0</v>
      </c>
      <c r="H144" s="63">
        <f t="shared" si="12"/>
        <v>0</v>
      </c>
      <c r="I144" s="22"/>
    </row>
    <row r="145" spans="1:9" ht="37.5" customHeight="1">
      <c r="A145" s="44"/>
      <c r="B145" s="35" t="s">
        <v>344</v>
      </c>
      <c r="C145" s="36" t="s">
        <v>345</v>
      </c>
      <c r="D145" s="37">
        <v>164.3</v>
      </c>
      <c r="E145" s="37">
        <v>109.6</v>
      </c>
      <c r="F145" s="37">
        <v>0</v>
      </c>
      <c r="G145" s="63">
        <f t="shared" si="5"/>
        <v>0</v>
      </c>
      <c r="H145" s="63">
        <f t="shared" si="12"/>
        <v>0</v>
      </c>
      <c r="I145" s="22"/>
    </row>
    <row r="146" spans="1:9" ht="28.5" hidden="1" customHeight="1">
      <c r="A146" s="44"/>
      <c r="B146" s="35" t="s">
        <v>120</v>
      </c>
      <c r="C146" s="36" t="s">
        <v>144</v>
      </c>
      <c r="D146" s="37"/>
      <c r="E146" s="37"/>
      <c r="F146" s="37"/>
      <c r="G146" s="63" t="e">
        <f t="shared" si="5"/>
        <v>#DIV/0!</v>
      </c>
      <c r="H146" s="63" t="e">
        <f t="shared" si="12"/>
        <v>#DIV/0!</v>
      </c>
      <c r="I146" s="22"/>
    </row>
    <row r="147" spans="1:9" ht="30" hidden="1" customHeight="1">
      <c r="A147" s="44"/>
      <c r="B147" s="35" t="s">
        <v>182</v>
      </c>
      <c r="C147" s="36" t="s">
        <v>181</v>
      </c>
      <c r="D147" s="37"/>
      <c r="E147" s="37"/>
      <c r="F147" s="37"/>
      <c r="G147" s="63" t="e">
        <f t="shared" si="5"/>
        <v>#DIV/0!</v>
      </c>
      <c r="H147" s="63" t="e">
        <f t="shared" si="12"/>
        <v>#DIV/0!</v>
      </c>
      <c r="I147" s="22"/>
    </row>
    <row r="148" spans="1:9" ht="43.8" customHeight="1">
      <c r="A148" s="44"/>
      <c r="B148" s="35" t="s">
        <v>158</v>
      </c>
      <c r="C148" s="36" t="s">
        <v>351</v>
      </c>
      <c r="D148" s="37">
        <v>10</v>
      </c>
      <c r="E148" s="37">
        <v>10</v>
      </c>
      <c r="F148" s="37">
        <v>10</v>
      </c>
      <c r="G148" s="63">
        <f t="shared" si="5"/>
        <v>1</v>
      </c>
      <c r="H148" s="63">
        <f t="shared" si="12"/>
        <v>1</v>
      </c>
      <c r="I148" s="22"/>
    </row>
    <row r="149" spans="1:9" ht="18">
      <c r="A149" s="44" t="s">
        <v>42</v>
      </c>
      <c r="B149" s="64" t="s">
        <v>376</v>
      </c>
      <c r="C149" s="43"/>
      <c r="D149" s="34">
        <f>D150+D153+D167+D176</f>
        <v>9580.0999999999985</v>
      </c>
      <c r="E149" s="34">
        <f t="shared" ref="E149:F149" si="15">E150+E153+E167+E176</f>
        <v>6316.8</v>
      </c>
      <c r="F149" s="34">
        <f t="shared" si="15"/>
        <v>773.90000000000009</v>
      </c>
      <c r="G149" s="63">
        <f t="shared" si="5"/>
        <v>8.0782037765785353E-2</v>
      </c>
      <c r="H149" s="63">
        <f t="shared" si="12"/>
        <v>0.12251456433637285</v>
      </c>
      <c r="I149" s="22"/>
    </row>
    <row r="150" spans="1:9" ht="46.8">
      <c r="A150" s="44"/>
      <c r="B150" s="35" t="s">
        <v>322</v>
      </c>
      <c r="C150" s="33" t="s">
        <v>326</v>
      </c>
      <c r="D150" s="34">
        <f>SUM(D151:D152)</f>
        <v>168.4</v>
      </c>
      <c r="E150" s="34">
        <f t="shared" ref="E150:F150" si="16">SUM(E151:E152)</f>
        <v>168.4</v>
      </c>
      <c r="F150" s="34">
        <f t="shared" si="16"/>
        <v>168.4</v>
      </c>
      <c r="G150" s="63">
        <f t="shared" si="5"/>
        <v>1</v>
      </c>
      <c r="H150" s="63">
        <f t="shared" si="12"/>
        <v>1</v>
      </c>
      <c r="I150" s="22"/>
    </row>
    <row r="151" spans="1:9" ht="51.75" hidden="1" customHeight="1">
      <c r="A151" s="44"/>
      <c r="B151" s="35" t="s">
        <v>296</v>
      </c>
      <c r="C151" s="33" t="s">
        <v>323</v>
      </c>
      <c r="D151" s="34">
        <v>0</v>
      </c>
      <c r="E151" s="34">
        <v>0</v>
      </c>
      <c r="F151" s="34">
        <v>0</v>
      </c>
      <c r="G151" s="63" t="e">
        <f t="shared" si="5"/>
        <v>#DIV/0!</v>
      </c>
      <c r="H151" s="63" t="e">
        <f t="shared" si="12"/>
        <v>#DIV/0!</v>
      </c>
      <c r="I151" s="22"/>
    </row>
    <row r="152" spans="1:9" ht="83.25" hidden="1" customHeight="1">
      <c r="A152" s="44"/>
      <c r="B152" s="35" t="s">
        <v>325</v>
      </c>
      <c r="C152" s="33" t="s">
        <v>324</v>
      </c>
      <c r="D152" s="34">
        <v>168.4</v>
      </c>
      <c r="E152" s="34">
        <v>168.4</v>
      </c>
      <c r="F152" s="34">
        <v>168.4</v>
      </c>
      <c r="G152" s="63">
        <f t="shared" si="5"/>
        <v>1</v>
      </c>
      <c r="H152" s="63">
        <f t="shared" si="12"/>
        <v>1</v>
      </c>
      <c r="I152" s="22"/>
    </row>
    <row r="153" spans="1:9" ht="35.25" customHeight="1">
      <c r="A153" s="40"/>
      <c r="B153" s="35" t="s">
        <v>234</v>
      </c>
      <c r="C153" s="33"/>
      <c r="D153" s="34">
        <f>SUM(D154:D166)</f>
        <v>7465.9</v>
      </c>
      <c r="E153" s="34">
        <f t="shared" ref="E153:F153" si="17">SUM(E154:E166)</f>
        <v>5756</v>
      </c>
      <c r="F153" s="34">
        <f t="shared" si="17"/>
        <v>259.7</v>
      </c>
      <c r="G153" s="63">
        <f t="shared" si="5"/>
        <v>3.4784821655795016E-2</v>
      </c>
      <c r="H153" s="63">
        <f t="shared" si="12"/>
        <v>4.5118137595552464E-2</v>
      </c>
      <c r="I153" s="22"/>
    </row>
    <row r="154" spans="1:9" ht="52.5" hidden="1" customHeight="1">
      <c r="A154" s="40"/>
      <c r="B154" s="35" t="s">
        <v>340</v>
      </c>
      <c r="C154" s="36" t="s">
        <v>183</v>
      </c>
      <c r="D154" s="34">
        <v>273.89999999999998</v>
      </c>
      <c r="E154" s="34">
        <v>0</v>
      </c>
      <c r="F154" s="34">
        <v>0</v>
      </c>
      <c r="G154" s="63">
        <f t="shared" si="5"/>
        <v>0</v>
      </c>
      <c r="H154" s="63">
        <v>0</v>
      </c>
      <c r="I154" s="22"/>
    </row>
    <row r="155" spans="1:9" s="3" customFormat="1" ht="36" hidden="1" customHeight="1">
      <c r="A155" s="45"/>
      <c r="B155" s="35" t="s">
        <v>132</v>
      </c>
      <c r="C155" s="36" t="s">
        <v>131</v>
      </c>
      <c r="D155" s="37">
        <v>175</v>
      </c>
      <c r="E155" s="37">
        <v>159</v>
      </c>
      <c r="F155" s="37">
        <v>70.7</v>
      </c>
      <c r="G155" s="63">
        <f t="shared" si="5"/>
        <v>0.40400000000000003</v>
      </c>
      <c r="H155" s="63">
        <f t="shared" si="12"/>
        <v>0.44465408805031448</v>
      </c>
      <c r="I155" s="21"/>
    </row>
    <row r="156" spans="1:9" s="3" customFormat="1" ht="84.75" hidden="1" customHeight="1">
      <c r="A156" s="45"/>
      <c r="B156" s="35" t="s">
        <v>280</v>
      </c>
      <c r="C156" s="36" t="s">
        <v>279</v>
      </c>
      <c r="D156" s="37">
        <v>0</v>
      </c>
      <c r="E156" s="37">
        <v>0</v>
      </c>
      <c r="F156" s="37"/>
      <c r="G156" s="63" t="e">
        <f t="shared" si="5"/>
        <v>#DIV/0!</v>
      </c>
      <c r="H156" s="63" t="e">
        <f t="shared" si="12"/>
        <v>#DIV/0!</v>
      </c>
      <c r="I156" s="21"/>
    </row>
    <row r="157" spans="1:9" s="3" customFormat="1" ht="84.75" hidden="1" customHeight="1">
      <c r="A157" s="45"/>
      <c r="B157" s="35" t="s">
        <v>282</v>
      </c>
      <c r="C157" s="36" t="s">
        <v>281</v>
      </c>
      <c r="D157" s="37">
        <v>0</v>
      </c>
      <c r="E157" s="37">
        <v>0</v>
      </c>
      <c r="F157" s="37"/>
      <c r="G157" s="63" t="e">
        <f t="shared" si="5"/>
        <v>#DIV/0!</v>
      </c>
      <c r="H157" s="63" t="e">
        <f t="shared" si="12"/>
        <v>#DIV/0!</v>
      </c>
      <c r="I157" s="21"/>
    </row>
    <row r="158" spans="1:9" s="3" customFormat="1" ht="42" hidden="1" customHeight="1">
      <c r="A158" s="45"/>
      <c r="B158" s="35" t="s">
        <v>237</v>
      </c>
      <c r="C158" s="36" t="s">
        <v>236</v>
      </c>
      <c r="D158" s="37">
        <v>342.5</v>
      </c>
      <c r="E158" s="37">
        <v>52.5</v>
      </c>
      <c r="F158" s="37">
        <v>43.1</v>
      </c>
      <c r="G158" s="63">
        <f t="shared" si="5"/>
        <v>0.12583941605839416</v>
      </c>
      <c r="H158" s="63">
        <f t="shared" si="12"/>
        <v>0.82095238095238099</v>
      </c>
      <c r="I158" s="21"/>
    </row>
    <row r="159" spans="1:9" s="3" customFormat="1" ht="45" hidden="1" customHeight="1">
      <c r="A159" s="45"/>
      <c r="B159" s="35" t="s">
        <v>284</v>
      </c>
      <c r="C159" s="36" t="s">
        <v>283</v>
      </c>
      <c r="D159" s="37">
        <v>700</v>
      </c>
      <c r="E159" s="37">
        <v>367.5</v>
      </c>
      <c r="F159" s="37">
        <v>0</v>
      </c>
      <c r="G159" s="63">
        <f t="shared" si="5"/>
        <v>0</v>
      </c>
      <c r="H159" s="63">
        <f t="shared" si="12"/>
        <v>0</v>
      </c>
      <c r="I159" s="21"/>
    </row>
    <row r="160" spans="1:9" s="3" customFormat="1" ht="31.5" hidden="1" customHeight="1">
      <c r="A160" s="45"/>
      <c r="B160" s="35" t="s">
        <v>286</v>
      </c>
      <c r="C160" s="36" t="s">
        <v>285</v>
      </c>
      <c r="D160" s="37">
        <v>500</v>
      </c>
      <c r="E160" s="37">
        <v>367.5</v>
      </c>
      <c r="F160" s="37">
        <v>0</v>
      </c>
      <c r="G160" s="63">
        <f t="shared" si="5"/>
        <v>0</v>
      </c>
      <c r="H160" s="63">
        <f t="shared" si="12"/>
        <v>0</v>
      </c>
      <c r="I160" s="21"/>
    </row>
    <row r="161" spans="1:9" s="3" customFormat="1" ht="43.5" hidden="1" customHeight="1">
      <c r="A161" s="45"/>
      <c r="B161" s="35" t="s">
        <v>288</v>
      </c>
      <c r="C161" s="36" t="s">
        <v>287</v>
      </c>
      <c r="D161" s="37">
        <v>700</v>
      </c>
      <c r="E161" s="37">
        <v>367.5</v>
      </c>
      <c r="F161" s="37">
        <v>0</v>
      </c>
      <c r="G161" s="63">
        <f t="shared" si="5"/>
        <v>0</v>
      </c>
      <c r="H161" s="63">
        <f t="shared" si="12"/>
        <v>0</v>
      </c>
      <c r="I161" s="21"/>
    </row>
    <row r="162" spans="1:9" s="3" customFormat="1" ht="59.25" hidden="1" customHeight="1">
      <c r="A162" s="45"/>
      <c r="B162" s="35" t="s">
        <v>290</v>
      </c>
      <c r="C162" s="36" t="s">
        <v>289</v>
      </c>
      <c r="D162" s="37">
        <v>700</v>
      </c>
      <c r="E162" s="37">
        <v>367.5</v>
      </c>
      <c r="F162" s="37">
        <v>0</v>
      </c>
      <c r="G162" s="63">
        <f t="shared" si="5"/>
        <v>0</v>
      </c>
      <c r="H162" s="63">
        <f t="shared" si="12"/>
        <v>0</v>
      </c>
      <c r="I162" s="21"/>
    </row>
    <row r="163" spans="1:9" s="3" customFormat="1" ht="87.75" hidden="1" customHeight="1">
      <c r="A163" s="45"/>
      <c r="B163" s="35" t="s">
        <v>292</v>
      </c>
      <c r="C163" s="36" t="s">
        <v>291</v>
      </c>
      <c r="D163" s="37">
        <v>82.5</v>
      </c>
      <c r="E163" s="37">
        <v>82.5</v>
      </c>
      <c r="F163" s="37">
        <v>82.5</v>
      </c>
      <c r="G163" s="63">
        <f t="shared" si="5"/>
        <v>1</v>
      </c>
      <c r="H163" s="63">
        <f t="shared" si="12"/>
        <v>1</v>
      </c>
      <c r="I163" s="21"/>
    </row>
    <row r="164" spans="1:9" s="3" customFormat="1" ht="60.75" hidden="1" customHeight="1">
      <c r="A164" s="45"/>
      <c r="B164" s="35" t="s">
        <v>294</v>
      </c>
      <c r="C164" s="36" t="s">
        <v>293</v>
      </c>
      <c r="D164" s="37">
        <v>0</v>
      </c>
      <c r="E164" s="37">
        <v>0</v>
      </c>
      <c r="F164" s="37"/>
      <c r="G164" s="63" t="e">
        <f t="shared" si="5"/>
        <v>#DIV/0!</v>
      </c>
      <c r="H164" s="63" t="e">
        <f t="shared" si="12"/>
        <v>#DIV/0!</v>
      </c>
      <c r="I164" s="21"/>
    </row>
    <row r="165" spans="1:9" s="3" customFormat="1" ht="18" hidden="1" customHeight="1">
      <c r="A165" s="45"/>
      <c r="B165" s="35" t="s">
        <v>296</v>
      </c>
      <c r="C165" s="36" t="s">
        <v>295</v>
      </c>
      <c r="D165" s="37">
        <v>0</v>
      </c>
      <c r="E165" s="37">
        <v>0</v>
      </c>
      <c r="F165" s="37"/>
      <c r="G165" s="63" t="e">
        <f t="shared" si="5"/>
        <v>#DIV/0!</v>
      </c>
      <c r="H165" s="63" t="e">
        <f t="shared" si="12"/>
        <v>#DIV/0!</v>
      </c>
      <c r="I165" s="21"/>
    </row>
    <row r="166" spans="1:9" s="3" customFormat="1" ht="65.25" hidden="1" customHeight="1">
      <c r="A166" s="45"/>
      <c r="B166" s="35" t="s">
        <v>298</v>
      </c>
      <c r="C166" s="36" t="s">
        <v>297</v>
      </c>
      <c r="D166" s="37">
        <v>3992</v>
      </c>
      <c r="E166" s="37">
        <v>3992</v>
      </c>
      <c r="F166" s="37">
        <v>63.4</v>
      </c>
      <c r="G166" s="63">
        <f t="shared" si="5"/>
        <v>1.5881763527054109E-2</v>
      </c>
      <c r="H166" s="63">
        <f t="shared" si="12"/>
        <v>1.5881763527054109E-2</v>
      </c>
      <c r="I166" s="21"/>
    </row>
    <row r="167" spans="1:9" s="3" customFormat="1" ht="52.8" customHeight="1">
      <c r="A167" s="45"/>
      <c r="B167" s="35" t="s">
        <v>378</v>
      </c>
      <c r="C167" s="33" t="s">
        <v>319</v>
      </c>
      <c r="D167" s="34">
        <f>SUM(D168:D175)</f>
        <v>1600</v>
      </c>
      <c r="E167" s="34">
        <f>SUM(E168:E175)</f>
        <v>46.6</v>
      </c>
      <c r="F167" s="34">
        <f>SUM(F168:F175)</f>
        <v>0</v>
      </c>
      <c r="G167" s="63">
        <f t="shared" si="5"/>
        <v>0</v>
      </c>
      <c r="H167" s="63">
        <f t="shared" si="12"/>
        <v>0</v>
      </c>
      <c r="I167" s="21"/>
    </row>
    <row r="168" spans="1:9" s="3" customFormat="1" ht="66" hidden="1" customHeight="1">
      <c r="A168" s="45"/>
      <c r="B168" s="35" t="s">
        <v>299</v>
      </c>
      <c r="C168" s="36" t="s">
        <v>300</v>
      </c>
      <c r="D168" s="37">
        <v>278.5</v>
      </c>
      <c r="E168" s="37">
        <v>0</v>
      </c>
      <c r="F168" s="37">
        <v>0</v>
      </c>
      <c r="G168" s="63">
        <f t="shared" si="5"/>
        <v>0</v>
      </c>
      <c r="H168" s="63">
        <v>0</v>
      </c>
      <c r="I168" s="21"/>
    </row>
    <row r="169" spans="1:9" s="3" customFormat="1" ht="66.75" hidden="1" customHeight="1">
      <c r="A169" s="45"/>
      <c r="B169" s="35" t="s">
        <v>302</v>
      </c>
      <c r="C169" s="36" t="s">
        <v>301</v>
      </c>
      <c r="D169" s="37">
        <v>66.5</v>
      </c>
      <c r="E169" s="37">
        <v>46.6</v>
      </c>
      <c r="F169" s="37">
        <v>0</v>
      </c>
      <c r="G169" s="63">
        <f t="shared" si="5"/>
        <v>0</v>
      </c>
      <c r="H169" s="63">
        <f t="shared" si="12"/>
        <v>0</v>
      </c>
      <c r="I169" s="21"/>
    </row>
    <row r="170" spans="1:9" s="3" customFormat="1" ht="99.75" hidden="1" customHeight="1">
      <c r="A170" s="45"/>
      <c r="B170" s="35" t="s">
        <v>304</v>
      </c>
      <c r="C170" s="36" t="s">
        <v>303</v>
      </c>
      <c r="D170" s="37">
        <v>400</v>
      </c>
      <c r="E170" s="37">
        <v>0</v>
      </c>
      <c r="F170" s="37">
        <v>0</v>
      </c>
      <c r="G170" s="63">
        <f t="shared" si="5"/>
        <v>0</v>
      </c>
      <c r="H170" s="63">
        <v>0</v>
      </c>
      <c r="I170" s="21"/>
    </row>
    <row r="171" spans="1:9" s="3" customFormat="1" ht="71.25" hidden="1" customHeight="1">
      <c r="A171" s="45"/>
      <c r="B171" s="35" t="s">
        <v>306</v>
      </c>
      <c r="C171" s="36" t="s">
        <v>305</v>
      </c>
      <c r="D171" s="37">
        <v>20</v>
      </c>
      <c r="E171" s="37">
        <v>0</v>
      </c>
      <c r="F171" s="37">
        <v>0</v>
      </c>
      <c r="G171" s="63">
        <f t="shared" si="5"/>
        <v>0</v>
      </c>
      <c r="H171" s="63">
        <v>0</v>
      </c>
      <c r="I171" s="21"/>
    </row>
    <row r="172" spans="1:9" s="3" customFormat="1" ht="99.75" hidden="1" customHeight="1">
      <c r="A172" s="45"/>
      <c r="B172" s="35" t="s">
        <v>308</v>
      </c>
      <c r="C172" s="36" t="s">
        <v>307</v>
      </c>
      <c r="D172" s="37">
        <v>400</v>
      </c>
      <c r="E172" s="37">
        <v>0</v>
      </c>
      <c r="F172" s="37">
        <v>0</v>
      </c>
      <c r="G172" s="63">
        <f t="shared" si="5"/>
        <v>0</v>
      </c>
      <c r="H172" s="63">
        <v>0</v>
      </c>
      <c r="I172" s="21"/>
    </row>
    <row r="173" spans="1:9" s="3" customFormat="1" ht="82.5" hidden="1" customHeight="1">
      <c r="A173" s="45"/>
      <c r="B173" s="35" t="s">
        <v>310</v>
      </c>
      <c r="C173" s="36" t="s">
        <v>309</v>
      </c>
      <c r="D173" s="37">
        <v>20</v>
      </c>
      <c r="E173" s="37">
        <v>0</v>
      </c>
      <c r="F173" s="37">
        <v>0</v>
      </c>
      <c r="G173" s="63">
        <f t="shared" si="5"/>
        <v>0</v>
      </c>
      <c r="H173" s="63">
        <v>0</v>
      </c>
      <c r="I173" s="21"/>
    </row>
    <row r="174" spans="1:9" s="3" customFormat="1" ht="117" hidden="1" customHeight="1">
      <c r="A174" s="45"/>
      <c r="B174" s="35" t="s">
        <v>312</v>
      </c>
      <c r="C174" s="36" t="s">
        <v>311</v>
      </c>
      <c r="D174" s="37">
        <v>400</v>
      </c>
      <c r="E174" s="37">
        <v>0</v>
      </c>
      <c r="F174" s="37">
        <v>0</v>
      </c>
      <c r="G174" s="63">
        <f t="shared" si="5"/>
        <v>0</v>
      </c>
      <c r="H174" s="63">
        <v>0</v>
      </c>
      <c r="I174" s="21"/>
    </row>
    <row r="175" spans="1:9" s="3" customFormat="1" ht="90.75" hidden="1" customHeight="1">
      <c r="A175" s="45"/>
      <c r="B175" s="35" t="s">
        <v>314</v>
      </c>
      <c r="C175" s="36" t="s">
        <v>313</v>
      </c>
      <c r="D175" s="37">
        <v>15</v>
      </c>
      <c r="E175" s="37">
        <v>0</v>
      </c>
      <c r="F175" s="37">
        <v>0</v>
      </c>
      <c r="G175" s="63">
        <f t="shared" si="5"/>
        <v>0</v>
      </c>
      <c r="H175" s="63">
        <v>0</v>
      </c>
      <c r="I175" s="21"/>
    </row>
    <row r="176" spans="1:9" s="3" customFormat="1" ht="37.799999999999997" customHeight="1">
      <c r="A176" s="45"/>
      <c r="B176" s="35" t="s">
        <v>315</v>
      </c>
      <c r="C176" s="33" t="s">
        <v>318</v>
      </c>
      <c r="D176" s="37">
        <f>SUM(D177)</f>
        <v>345.8</v>
      </c>
      <c r="E176" s="37">
        <f>SUM(E177)</f>
        <v>345.8</v>
      </c>
      <c r="F176" s="37">
        <f>SUM(F177)</f>
        <v>345.8</v>
      </c>
      <c r="G176" s="63">
        <f t="shared" si="5"/>
        <v>1</v>
      </c>
      <c r="H176" s="63">
        <f t="shared" si="12"/>
        <v>1</v>
      </c>
      <c r="I176" s="21"/>
    </row>
    <row r="177" spans="1:13" s="3" customFormat="1" ht="84" hidden="1" customHeight="1">
      <c r="A177" s="45"/>
      <c r="B177" s="35" t="s">
        <v>317</v>
      </c>
      <c r="C177" s="36" t="s">
        <v>316</v>
      </c>
      <c r="D177" s="37">
        <v>345.8</v>
      </c>
      <c r="E177" s="37">
        <v>345.8</v>
      </c>
      <c r="F177" s="37">
        <v>345.8</v>
      </c>
      <c r="G177" s="63">
        <f t="shared" si="5"/>
        <v>1</v>
      </c>
      <c r="H177" s="63">
        <f t="shared" si="12"/>
        <v>1</v>
      </c>
      <c r="I177" s="21"/>
    </row>
    <row r="178" spans="1:13" s="3" customFormat="1" ht="39.75" hidden="1" customHeight="1">
      <c r="A178" s="45"/>
      <c r="B178" s="35" t="s">
        <v>184</v>
      </c>
      <c r="C178" s="36" t="s">
        <v>183</v>
      </c>
      <c r="D178" s="37"/>
      <c r="E178" s="37"/>
      <c r="F178" s="37"/>
      <c r="G178" s="63" t="e">
        <f t="shared" ref="G178:G217" si="18">F178/D178</f>
        <v>#DIV/0!</v>
      </c>
      <c r="H178" s="63" t="e">
        <f t="shared" si="12"/>
        <v>#DIV/0!</v>
      </c>
      <c r="I178" s="21"/>
    </row>
    <row r="179" spans="1:13" s="3" customFormat="1" ht="41.25" hidden="1" customHeight="1">
      <c r="A179" s="45"/>
      <c r="B179" s="35" t="s">
        <v>232</v>
      </c>
      <c r="C179" s="36" t="s">
        <v>233</v>
      </c>
      <c r="D179" s="37"/>
      <c r="E179" s="37"/>
      <c r="F179" s="37"/>
      <c r="G179" s="63" t="e">
        <f t="shared" si="18"/>
        <v>#DIV/0!</v>
      </c>
      <c r="H179" s="63" t="e">
        <f t="shared" si="12"/>
        <v>#DIV/0!</v>
      </c>
      <c r="I179" s="21"/>
    </row>
    <row r="180" spans="1:13" s="3" customFormat="1" ht="29.25" hidden="1" customHeight="1">
      <c r="A180" s="45" t="s">
        <v>13</v>
      </c>
      <c r="B180" s="64" t="s">
        <v>14</v>
      </c>
      <c r="C180" s="36"/>
      <c r="D180" s="37">
        <f>D181</f>
        <v>0</v>
      </c>
      <c r="E180" s="37">
        <f>E181</f>
        <v>0</v>
      </c>
      <c r="F180" s="37">
        <f>F181</f>
        <v>0</v>
      </c>
      <c r="G180" s="63" t="e">
        <f t="shared" si="18"/>
        <v>#DIV/0!</v>
      </c>
      <c r="H180" s="63" t="e">
        <f t="shared" ref="H180:H217" si="19">F180/E180</f>
        <v>#DIV/0!</v>
      </c>
      <c r="I180" s="21"/>
    </row>
    <row r="181" spans="1:13" s="3" customFormat="1" ht="41.25" hidden="1" customHeight="1">
      <c r="A181" s="45"/>
      <c r="B181" s="35" t="s">
        <v>328</v>
      </c>
      <c r="C181" s="36" t="s">
        <v>327</v>
      </c>
      <c r="D181" s="37">
        <v>0</v>
      </c>
      <c r="E181" s="37">
        <v>0</v>
      </c>
      <c r="F181" s="37">
        <v>0</v>
      </c>
      <c r="G181" s="63" t="e">
        <f t="shared" si="18"/>
        <v>#DIV/0!</v>
      </c>
      <c r="H181" s="63" t="e">
        <f t="shared" si="19"/>
        <v>#DIV/0!</v>
      </c>
      <c r="I181" s="21"/>
    </row>
    <row r="182" spans="1:13" ht="22.5" customHeight="1">
      <c r="A182" s="40" t="s">
        <v>15</v>
      </c>
      <c r="B182" s="64" t="s">
        <v>16</v>
      </c>
      <c r="C182" s="43"/>
      <c r="D182" s="34">
        <f>D183+D184+D187+D188+D185+D186</f>
        <v>670477.79999999993</v>
      </c>
      <c r="E182" s="34">
        <f>E183+E184+E187+E188+E185+E186</f>
        <v>527551.39999999991</v>
      </c>
      <c r="F182" s="34">
        <f>F183+F184+F187+F188+F185+F186</f>
        <v>459911.9</v>
      </c>
      <c r="G182" s="63">
        <f t="shared" si="18"/>
        <v>0.68594649964547683</v>
      </c>
      <c r="H182" s="63">
        <f t="shared" si="19"/>
        <v>0.8717859529896046</v>
      </c>
      <c r="I182" s="22"/>
    </row>
    <row r="183" spans="1:13" s="29" customFormat="1" ht="20.25" customHeight="1">
      <c r="A183" s="44" t="s">
        <v>17</v>
      </c>
      <c r="B183" s="64" t="s">
        <v>70</v>
      </c>
      <c r="C183" s="36" t="s">
        <v>17</v>
      </c>
      <c r="D183" s="37">
        <v>167787.3</v>
      </c>
      <c r="E183" s="37">
        <v>140229.6</v>
      </c>
      <c r="F183" s="37">
        <v>123295.6</v>
      </c>
      <c r="G183" s="63">
        <f t="shared" si="18"/>
        <v>0.73483273167873864</v>
      </c>
      <c r="H183" s="63">
        <f t="shared" si="19"/>
        <v>0.87924090206347305</v>
      </c>
      <c r="I183" s="30"/>
      <c r="J183" s="1"/>
      <c r="K183" s="1"/>
      <c r="L183" s="1"/>
      <c r="M183" s="1"/>
    </row>
    <row r="184" spans="1:13" s="29" customFormat="1" ht="20.25" customHeight="1">
      <c r="A184" s="44" t="s">
        <v>18</v>
      </c>
      <c r="B184" s="64" t="s">
        <v>71</v>
      </c>
      <c r="C184" s="36" t="s">
        <v>18</v>
      </c>
      <c r="D184" s="37">
        <v>448856.7</v>
      </c>
      <c r="E184" s="37">
        <v>343855.7</v>
      </c>
      <c r="F184" s="37">
        <v>298263.2</v>
      </c>
      <c r="G184" s="63">
        <f t="shared" si="18"/>
        <v>0.66449537235380474</v>
      </c>
      <c r="H184" s="63">
        <f t="shared" si="19"/>
        <v>0.8674080435485001</v>
      </c>
      <c r="I184" s="30"/>
      <c r="J184" s="1"/>
      <c r="K184" s="1"/>
      <c r="L184" s="1"/>
      <c r="M184" s="1"/>
    </row>
    <row r="185" spans="1:13" ht="20.25" customHeight="1">
      <c r="A185" s="44" t="s">
        <v>122</v>
      </c>
      <c r="B185" s="64" t="s">
        <v>123</v>
      </c>
      <c r="C185" s="36" t="s">
        <v>122</v>
      </c>
      <c r="D185" s="37">
        <v>20722.2</v>
      </c>
      <c r="E185" s="37">
        <v>15505.2</v>
      </c>
      <c r="F185" s="37">
        <v>12777.2</v>
      </c>
      <c r="G185" s="63">
        <f t="shared" si="18"/>
        <v>0.61659476310430361</v>
      </c>
      <c r="H185" s="63">
        <f t="shared" si="19"/>
        <v>0.82405902535923437</v>
      </c>
      <c r="I185" s="22"/>
    </row>
    <row r="186" spans="1:13" ht="36" customHeight="1">
      <c r="A186" s="44" t="s">
        <v>198</v>
      </c>
      <c r="B186" s="64" t="s">
        <v>199</v>
      </c>
      <c r="C186" s="36" t="s">
        <v>198</v>
      </c>
      <c r="D186" s="37">
        <v>174.2</v>
      </c>
      <c r="E186" s="37">
        <v>174.2</v>
      </c>
      <c r="F186" s="37">
        <v>151.1</v>
      </c>
      <c r="G186" s="63">
        <f t="shared" si="18"/>
        <v>0.8673938002296212</v>
      </c>
      <c r="H186" s="63">
        <f t="shared" si="19"/>
        <v>0.8673938002296212</v>
      </c>
      <c r="I186" s="22"/>
    </row>
    <row r="187" spans="1:13" ht="20.25" customHeight="1">
      <c r="A187" s="44" t="s">
        <v>19</v>
      </c>
      <c r="B187" s="64" t="s">
        <v>102</v>
      </c>
      <c r="C187" s="36" t="s">
        <v>19</v>
      </c>
      <c r="D187" s="37">
        <v>5589.5</v>
      </c>
      <c r="E187" s="37">
        <v>5525.6</v>
      </c>
      <c r="F187" s="37">
        <v>5052.1000000000004</v>
      </c>
      <c r="G187" s="63">
        <f t="shared" si="18"/>
        <v>0.90385544324179268</v>
      </c>
      <c r="H187" s="63">
        <f t="shared" si="19"/>
        <v>0.91430794845808605</v>
      </c>
      <c r="I187" s="22"/>
    </row>
    <row r="188" spans="1:13" ht="20.25" customHeight="1">
      <c r="A188" s="44" t="s">
        <v>20</v>
      </c>
      <c r="B188" s="64" t="s">
        <v>125</v>
      </c>
      <c r="C188" s="36" t="s">
        <v>20</v>
      </c>
      <c r="D188" s="37">
        <v>27347.9</v>
      </c>
      <c r="E188" s="37">
        <v>22261.1</v>
      </c>
      <c r="F188" s="37">
        <v>20372.7</v>
      </c>
      <c r="G188" s="63">
        <f t="shared" si="18"/>
        <v>0.74494568138687067</v>
      </c>
      <c r="H188" s="63">
        <f t="shared" si="19"/>
        <v>0.91517040936880933</v>
      </c>
      <c r="I188" s="22"/>
    </row>
    <row r="189" spans="1:13" ht="20.25" customHeight="1">
      <c r="A189" s="40" t="s">
        <v>21</v>
      </c>
      <c r="B189" s="64" t="s">
        <v>72</v>
      </c>
      <c r="C189" s="43"/>
      <c r="D189" s="34">
        <f>D190++D191</f>
        <v>120387.3</v>
      </c>
      <c r="E189" s="34">
        <f>E190++E191</f>
        <v>87392.8</v>
      </c>
      <c r="F189" s="34">
        <f>F190++F191</f>
        <v>78118.100000000006</v>
      </c>
      <c r="G189" s="63">
        <f t="shared" si="18"/>
        <v>0.64888987459640679</v>
      </c>
      <c r="H189" s="63">
        <f t="shared" si="19"/>
        <v>0.89387340833569817</v>
      </c>
      <c r="I189" s="22"/>
    </row>
    <row r="190" spans="1:13" ht="20.25" customHeight="1">
      <c r="A190" s="44" t="s">
        <v>22</v>
      </c>
      <c r="B190" s="64" t="s">
        <v>23</v>
      </c>
      <c r="C190" s="36" t="s">
        <v>22</v>
      </c>
      <c r="D190" s="37">
        <v>95884.5</v>
      </c>
      <c r="E190" s="37">
        <v>65699.5</v>
      </c>
      <c r="F190" s="37">
        <v>59643.3</v>
      </c>
      <c r="G190" s="63">
        <f t="shared" si="18"/>
        <v>0.62203275816216386</v>
      </c>
      <c r="H190" s="63">
        <f t="shared" si="19"/>
        <v>0.90781969421380682</v>
      </c>
      <c r="I190" s="22"/>
    </row>
    <row r="191" spans="1:13" ht="20.25" customHeight="1">
      <c r="A191" s="44" t="s">
        <v>24</v>
      </c>
      <c r="B191" s="64" t="s">
        <v>137</v>
      </c>
      <c r="C191" s="36" t="s">
        <v>24</v>
      </c>
      <c r="D191" s="37">
        <v>24502.799999999999</v>
      </c>
      <c r="E191" s="37">
        <v>21693.3</v>
      </c>
      <c r="F191" s="37">
        <v>18474.8</v>
      </c>
      <c r="G191" s="63">
        <f t="shared" si="18"/>
        <v>0.75398729941067955</v>
      </c>
      <c r="H191" s="63">
        <f t="shared" si="19"/>
        <v>0.85163621947790336</v>
      </c>
      <c r="I191" s="30"/>
    </row>
    <row r="192" spans="1:13" ht="20.25" customHeight="1">
      <c r="A192" s="62" t="s">
        <v>25</v>
      </c>
      <c r="B192" s="52" t="s">
        <v>26</v>
      </c>
      <c r="C192" s="43"/>
      <c r="D192" s="34">
        <f>D193+D194+D195+D196</f>
        <v>25329.7</v>
      </c>
      <c r="E192" s="34">
        <f t="shared" ref="E192:F192" si="20">E193+E194+E195+E196</f>
        <v>20504.5</v>
      </c>
      <c r="F192" s="34">
        <f t="shared" si="20"/>
        <v>15647.5</v>
      </c>
      <c r="G192" s="63">
        <f t="shared" si="18"/>
        <v>0.617753072480132</v>
      </c>
      <c r="H192" s="63">
        <f t="shared" si="19"/>
        <v>0.76312516764612648</v>
      </c>
      <c r="I192" s="22"/>
    </row>
    <row r="193" spans="1:9" ht="34.5" customHeight="1">
      <c r="A193" s="57" t="s">
        <v>27</v>
      </c>
      <c r="B193" s="52" t="s">
        <v>91</v>
      </c>
      <c r="C193" s="33" t="s">
        <v>27</v>
      </c>
      <c r="D193" s="34">
        <v>1305.9000000000001</v>
      </c>
      <c r="E193" s="34">
        <v>1058.7</v>
      </c>
      <c r="F193" s="34">
        <v>1055.7</v>
      </c>
      <c r="G193" s="63">
        <f t="shared" si="18"/>
        <v>0.80840799448656098</v>
      </c>
      <c r="H193" s="63">
        <f t="shared" si="19"/>
        <v>0.99716633607254179</v>
      </c>
      <c r="I193" s="22"/>
    </row>
    <row r="194" spans="1:9" ht="35.25" customHeight="1">
      <c r="A194" s="57" t="s">
        <v>28</v>
      </c>
      <c r="B194" s="52" t="s">
        <v>124</v>
      </c>
      <c r="C194" s="33" t="s">
        <v>28</v>
      </c>
      <c r="D194" s="34">
        <v>16626.8</v>
      </c>
      <c r="E194" s="34">
        <v>13539.3</v>
      </c>
      <c r="F194" s="34">
        <v>9082.7999999999993</v>
      </c>
      <c r="G194" s="63">
        <f t="shared" si="18"/>
        <v>0.54627468905622245</v>
      </c>
      <c r="H194" s="63">
        <f t="shared" si="19"/>
        <v>0.67084708958365646</v>
      </c>
      <c r="I194" s="22"/>
    </row>
    <row r="195" spans="1:9" ht="25.5" customHeight="1">
      <c r="A195" s="57" t="s">
        <v>29</v>
      </c>
      <c r="B195" s="52" t="s">
        <v>200</v>
      </c>
      <c r="C195" s="33" t="s">
        <v>29</v>
      </c>
      <c r="D195" s="34">
        <f>10+D199+D204</f>
        <v>6829.2</v>
      </c>
      <c r="E195" s="34">
        <f>7.9+E199+E204</f>
        <v>5338.7</v>
      </c>
      <c r="F195" s="34">
        <v>4941.2</v>
      </c>
      <c r="G195" s="63">
        <f t="shared" si="18"/>
        <v>0.7235400925437826</v>
      </c>
      <c r="H195" s="63">
        <f t="shared" si="19"/>
        <v>0.92554367168037166</v>
      </c>
      <c r="I195" s="22"/>
    </row>
    <row r="196" spans="1:9" ht="30.6" customHeight="1">
      <c r="A196" s="57"/>
      <c r="B196" s="52" t="s">
        <v>377</v>
      </c>
      <c r="C196" s="33"/>
      <c r="D196" s="34">
        <f>D197+D198</f>
        <v>567.79999999999995</v>
      </c>
      <c r="E196" s="34">
        <f t="shared" ref="E196:F196" si="21">E197+E198</f>
        <v>567.79999999999995</v>
      </c>
      <c r="F196" s="34">
        <f t="shared" si="21"/>
        <v>567.79999999999995</v>
      </c>
      <c r="G196" s="63">
        <f t="shared" si="18"/>
        <v>1</v>
      </c>
      <c r="H196" s="63">
        <f t="shared" si="19"/>
        <v>1</v>
      </c>
      <c r="I196" s="22"/>
    </row>
    <row r="197" spans="1:9" ht="60.75" hidden="1" customHeight="1">
      <c r="A197" s="57" t="s">
        <v>29</v>
      </c>
      <c r="B197" s="52" t="s">
        <v>146</v>
      </c>
      <c r="C197" s="33" t="s">
        <v>147</v>
      </c>
      <c r="D197" s="34">
        <v>364</v>
      </c>
      <c r="E197" s="34">
        <v>364</v>
      </c>
      <c r="F197" s="34">
        <v>364</v>
      </c>
      <c r="G197" s="63">
        <f t="shared" si="18"/>
        <v>1</v>
      </c>
      <c r="H197" s="63">
        <f t="shared" si="19"/>
        <v>1</v>
      </c>
      <c r="I197" s="22"/>
    </row>
    <row r="198" spans="1:9" ht="51" hidden="1" customHeight="1">
      <c r="A198" s="57" t="s">
        <v>29</v>
      </c>
      <c r="B198" s="52" t="s">
        <v>149</v>
      </c>
      <c r="C198" s="33" t="s">
        <v>148</v>
      </c>
      <c r="D198" s="34">
        <v>203.8</v>
      </c>
      <c r="E198" s="34">
        <v>203.8</v>
      </c>
      <c r="F198" s="34">
        <v>203.8</v>
      </c>
      <c r="G198" s="63">
        <f t="shared" si="18"/>
        <v>1</v>
      </c>
      <c r="H198" s="63">
        <f t="shared" si="19"/>
        <v>1</v>
      </c>
      <c r="I198" s="22"/>
    </row>
    <row r="199" spans="1:9" ht="88.5" hidden="1" customHeight="1">
      <c r="A199" s="57"/>
      <c r="B199" s="52" t="s">
        <v>320</v>
      </c>
      <c r="C199" s="33" t="s">
        <v>321</v>
      </c>
      <c r="D199" s="34">
        <v>6811.9</v>
      </c>
      <c r="E199" s="34">
        <v>5330.8</v>
      </c>
      <c r="F199" s="34">
        <v>4936.3999999999996</v>
      </c>
      <c r="G199" s="63">
        <f t="shared" si="18"/>
        <v>0.72467299872282331</v>
      </c>
      <c r="H199" s="63">
        <f t="shared" si="19"/>
        <v>0.92601485705710207</v>
      </c>
      <c r="I199" s="22"/>
    </row>
    <row r="200" spans="1:9" s="6" customFormat="1" ht="19.5" hidden="1" customHeight="1">
      <c r="A200" s="44" t="s">
        <v>28</v>
      </c>
      <c r="B200" s="64" t="s">
        <v>94</v>
      </c>
      <c r="C200" s="33" t="s">
        <v>95</v>
      </c>
      <c r="D200" s="34"/>
      <c r="E200" s="34"/>
      <c r="F200" s="34"/>
      <c r="G200" s="63" t="e">
        <f t="shared" si="18"/>
        <v>#DIV/0!</v>
      </c>
      <c r="H200" s="63" t="e">
        <f t="shared" si="19"/>
        <v>#DIV/0!</v>
      </c>
      <c r="I200" s="22"/>
    </row>
    <row r="201" spans="1:9" s="6" customFormat="1" ht="21.75" hidden="1" customHeight="1">
      <c r="A201" s="44" t="s">
        <v>28</v>
      </c>
      <c r="B201" s="64" t="s">
        <v>82</v>
      </c>
      <c r="C201" s="33" t="s">
        <v>83</v>
      </c>
      <c r="D201" s="34"/>
      <c r="E201" s="34"/>
      <c r="F201" s="34"/>
      <c r="G201" s="63" t="e">
        <f t="shared" si="18"/>
        <v>#DIV/0!</v>
      </c>
      <c r="H201" s="63" t="e">
        <f t="shared" si="19"/>
        <v>#DIV/0!</v>
      </c>
      <c r="I201" s="22"/>
    </row>
    <row r="202" spans="1:9" s="6" customFormat="1" ht="29.25" hidden="1" customHeight="1">
      <c r="A202" s="44" t="s">
        <v>28</v>
      </c>
      <c r="B202" s="64" t="s">
        <v>96</v>
      </c>
      <c r="C202" s="33" t="s">
        <v>97</v>
      </c>
      <c r="D202" s="34"/>
      <c r="E202" s="34"/>
      <c r="F202" s="34"/>
      <c r="G202" s="63" t="e">
        <f t="shared" si="18"/>
        <v>#DIV/0!</v>
      </c>
      <c r="H202" s="63" t="e">
        <f t="shared" si="19"/>
        <v>#DIV/0!</v>
      </c>
      <c r="I202" s="22"/>
    </row>
    <row r="203" spans="1:9" s="6" customFormat="1" ht="45" hidden="1" customHeight="1">
      <c r="A203" s="44" t="s">
        <v>28</v>
      </c>
      <c r="B203" s="64" t="s">
        <v>99</v>
      </c>
      <c r="C203" s="33" t="s">
        <v>98</v>
      </c>
      <c r="D203" s="34"/>
      <c r="E203" s="34"/>
      <c r="F203" s="34"/>
      <c r="G203" s="63" t="e">
        <f t="shared" si="18"/>
        <v>#DIV/0!</v>
      </c>
      <c r="H203" s="63" t="e">
        <f t="shared" si="19"/>
        <v>#DIV/0!</v>
      </c>
      <c r="I203" s="22"/>
    </row>
    <row r="204" spans="1:9" ht="90" hidden="1" customHeight="1">
      <c r="A204" s="44" t="s">
        <v>29</v>
      </c>
      <c r="B204" s="64" t="s">
        <v>352</v>
      </c>
      <c r="C204" s="33" t="s">
        <v>109</v>
      </c>
      <c r="D204" s="34">
        <v>7.3</v>
      </c>
      <c r="E204" s="34">
        <v>0</v>
      </c>
      <c r="F204" s="34">
        <v>0</v>
      </c>
      <c r="G204" s="63">
        <f t="shared" si="18"/>
        <v>0</v>
      </c>
      <c r="H204" s="63">
        <v>0</v>
      </c>
      <c r="I204" s="22"/>
    </row>
    <row r="205" spans="1:9" ht="26.25" customHeight="1">
      <c r="A205" s="40" t="s">
        <v>30</v>
      </c>
      <c r="B205" s="64" t="s">
        <v>55</v>
      </c>
      <c r="C205" s="43"/>
      <c r="D205" s="34">
        <f>D206</f>
        <v>942.6</v>
      </c>
      <c r="E205" s="34">
        <f>E206</f>
        <v>927.6</v>
      </c>
      <c r="F205" s="34">
        <f>F206</f>
        <v>715.1</v>
      </c>
      <c r="G205" s="63">
        <f t="shared" si="18"/>
        <v>0.75864629747506895</v>
      </c>
      <c r="H205" s="63">
        <f t="shared" si="19"/>
        <v>0.77091418714963345</v>
      </c>
      <c r="I205" s="22"/>
    </row>
    <row r="206" spans="1:9" ht="34.5" customHeight="1">
      <c r="A206" s="44" t="s">
        <v>56</v>
      </c>
      <c r="B206" s="64" t="s">
        <v>57</v>
      </c>
      <c r="C206" s="33" t="s">
        <v>56</v>
      </c>
      <c r="D206" s="34">
        <v>942.6</v>
      </c>
      <c r="E206" s="34">
        <v>927.6</v>
      </c>
      <c r="F206" s="34">
        <v>715.1</v>
      </c>
      <c r="G206" s="63">
        <f t="shared" si="18"/>
        <v>0.75864629747506895</v>
      </c>
      <c r="H206" s="63">
        <f t="shared" si="19"/>
        <v>0.77091418714963345</v>
      </c>
      <c r="I206" s="22"/>
    </row>
    <row r="207" spans="1:9" ht="27" customHeight="1">
      <c r="A207" s="40" t="s">
        <v>58</v>
      </c>
      <c r="B207" s="64" t="s">
        <v>59</v>
      </c>
      <c r="C207" s="43"/>
      <c r="D207" s="34">
        <f>D208</f>
        <v>841.4</v>
      </c>
      <c r="E207" s="34">
        <f>E208</f>
        <v>700.4</v>
      </c>
      <c r="F207" s="34">
        <f>F208</f>
        <v>691.4</v>
      </c>
      <c r="G207" s="63">
        <f t="shared" si="18"/>
        <v>0.82172569526978845</v>
      </c>
      <c r="H207" s="63">
        <f t="shared" si="19"/>
        <v>0.98715019988577957</v>
      </c>
      <c r="I207" s="22"/>
    </row>
    <row r="208" spans="1:9" ht="17.25" customHeight="1">
      <c r="A208" s="44" t="s">
        <v>60</v>
      </c>
      <c r="B208" s="64" t="s">
        <v>61</v>
      </c>
      <c r="C208" s="33" t="s">
        <v>60</v>
      </c>
      <c r="D208" s="34">
        <v>841.4</v>
      </c>
      <c r="E208" s="34">
        <v>700.4</v>
      </c>
      <c r="F208" s="34">
        <v>691.4</v>
      </c>
      <c r="G208" s="63">
        <f t="shared" si="18"/>
        <v>0.82172569526978845</v>
      </c>
      <c r="H208" s="63">
        <f t="shared" si="19"/>
        <v>0.98715019988577957</v>
      </c>
      <c r="I208" s="22"/>
    </row>
    <row r="209" spans="1:9" ht="39.75" customHeight="1">
      <c r="A209" s="40" t="s">
        <v>62</v>
      </c>
      <c r="B209" s="64" t="s">
        <v>63</v>
      </c>
      <c r="C209" s="43"/>
      <c r="D209" s="34">
        <f>D210</f>
        <v>400</v>
      </c>
      <c r="E209" s="34">
        <f>E210</f>
        <v>0</v>
      </c>
      <c r="F209" s="34">
        <f>F210</f>
        <v>0</v>
      </c>
      <c r="G209" s="63">
        <f t="shared" si="18"/>
        <v>0</v>
      </c>
      <c r="H209" s="63">
        <v>0</v>
      </c>
      <c r="I209" s="22"/>
    </row>
    <row r="210" spans="1:9" ht="36" customHeight="1">
      <c r="A210" s="44" t="s">
        <v>64</v>
      </c>
      <c r="B210" s="64" t="s">
        <v>84</v>
      </c>
      <c r="C210" s="33" t="s">
        <v>64</v>
      </c>
      <c r="D210" s="34">
        <v>400</v>
      </c>
      <c r="E210" s="34">
        <v>0</v>
      </c>
      <c r="F210" s="34">
        <v>0</v>
      </c>
      <c r="G210" s="63">
        <f t="shared" si="18"/>
        <v>0</v>
      </c>
      <c r="H210" s="63">
        <v>0</v>
      </c>
      <c r="I210" s="22"/>
    </row>
    <row r="211" spans="1:9" ht="26.25" customHeight="1">
      <c r="A211" s="40" t="s">
        <v>65</v>
      </c>
      <c r="B211" s="64" t="s">
        <v>68</v>
      </c>
      <c r="C211" s="43"/>
      <c r="D211" s="34">
        <f>D212+D214+D213+D215</f>
        <v>15450.7</v>
      </c>
      <c r="E211" s="34">
        <f t="shared" ref="E211:F211" si="22">E212+E214+E213+E215</f>
        <v>12510.4</v>
      </c>
      <c r="F211" s="34">
        <f t="shared" si="22"/>
        <v>12760.4</v>
      </c>
      <c r="G211" s="63">
        <f t="shared" si="18"/>
        <v>0.82587843916456849</v>
      </c>
      <c r="H211" s="63">
        <f t="shared" si="19"/>
        <v>1.0199833738329709</v>
      </c>
      <c r="I211" s="22"/>
    </row>
    <row r="212" spans="1:9" ht="70.5" customHeight="1">
      <c r="A212" s="44" t="s">
        <v>66</v>
      </c>
      <c r="B212" s="64" t="s">
        <v>110</v>
      </c>
      <c r="C212" s="33" t="s">
        <v>111</v>
      </c>
      <c r="D212" s="34">
        <v>2761.2</v>
      </c>
      <c r="E212" s="34">
        <v>2070.9</v>
      </c>
      <c r="F212" s="34">
        <v>2070.9</v>
      </c>
      <c r="G212" s="63">
        <f t="shared" si="18"/>
        <v>0.75000000000000011</v>
      </c>
      <c r="H212" s="63">
        <f t="shared" si="19"/>
        <v>1</v>
      </c>
      <c r="I212" s="22"/>
    </row>
    <row r="213" spans="1:9" ht="39" hidden="1" customHeight="1">
      <c r="A213" s="44" t="s">
        <v>66</v>
      </c>
      <c r="B213" s="64" t="s">
        <v>112</v>
      </c>
      <c r="C213" s="33" t="s">
        <v>113</v>
      </c>
      <c r="D213" s="34"/>
      <c r="E213" s="34"/>
      <c r="F213" s="34"/>
      <c r="G213" s="63" t="e">
        <f t="shared" si="18"/>
        <v>#DIV/0!</v>
      </c>
      <c r="H213" s="63" t="e">
        <f t="shared" si="19"/>
        <v>#DIV/0!</v>
      </c>
      <c r="I213" s="22"/>
    </row>
    <row r="214" spans="1:9" ht="39.75" customHeight="1">
      <c r="A214" s="44" t="s">
        <v>67</v>
      </c>
      <c r="B214" s="64" t="s">
        <v>92</v>
      </c>
      <c r="C214" s="33" t="s">
        <v>348</v>
      </c>
      <c r="D214" s="34">
        <v>12000</v>
      </c>
      <c r="E214" s="34">
        <v>9750</v>
      </c>
      <c r="F214" s="34">
        <v>10000</v>
      </c>
      <c r="G214" s="63">
        <f t="shared" si="18"/>
        <v>0.83333333333333337</v>
      </c>
      <c r="H214" s="63">
        <f t="shared" si="19"/>
        <v>1.0256410256410255</v>
      </c>
      <c r="I214" s="22"/>
    </row>
    <row r="215" spans="1:9" ht="109.8" customHeight="1">
      <c r="A215" s="44"/>
      <c r="B215" s="64" t="s">
        <v>335</v>
      </c>
      <c r="C215" s="33" t="s">
        <v>336</v>
      </c>
      <c r="D215" s="34">
        <v>689.5</v>
      </c>
      <c r="E215" s="34">
        <v>689.5</v>
      </c>
      <c r="F215" s="34">
        <v>689.5</v>
      </c>
      <c r="G215" s="63">
        <f t="shared" si="18"/>
        <v>1</v>
      </c>
      <c r="H215" s="63">
        <f t="shared" si="19"/>
        <v>1</v>
      </c>
      <c r="I215" s="22"/>
    </row>
    <row r="216" spans="1:9" ht="26.25" customHeight="1">
      <c r="A216" s="32"/>
      <c r="B216" s="52" t="s">
        <v>31</v>
      </c>
      <c r="C216" s="33"/>
      <c r="D216" s="34">
        <f>D51+D66+D82+D142+D182+D189+D192+D205+D207+D209+D211</f>
        <v>974501.89999999991</v>
      </c>
      <c r="E216" s="34">
        <f>E51+E66+E82+E142+E182+E189+E192+E205+E207+E209+E211</f>
        <v>770057.6</v>
      </c>
      <c r="F216" s="34">
        <f>F51+F66+F82+F142+F182+F189+F192+F205+F207+F209+F211</f>
        <v>647063.4</v>
      </c>
      <c r="G216" s="63">
        <f t="shared" si="18"/>
        <v>0.66399398502968554</v>
      </c>
      <c r="H216" s="63">
        <f t="shared" si="19"/>
        <v>0.84027922067128491</v>
      </c>
      <c r="I216" s="22"/>
    </row>
    <row r="217" spans="1:9" ht="19.5" customHeight="1">
      <c r="A217" s="31"/>
      <c r="B217" s="64" t="s">
        <v>43</v>
      </c>
      <c r="C217" s="33"/>
      <c r="D217" s="71">
        <f>D211</f>
        <v>15450.7</v>
      </c>
      <c r="E217" s="71">
        <f>E211</f>
        <v>12510.4</v>
      </c>
      <c r="F217" s="71">
        <f>F211</f>
        <v>12760.4</v>
      </c>
      <c r="G217" s="63">
        <f t="shared" si="18"/>
        <v>0.82587843916456849</v>
      </c>
      <c r="H217" s="63">
        <f t="shared" si="19"/>
        <v>1.0199833738329709</v>
      </c>
      <c r="I217" s="22"/>
    </row>
    <row r="218" spans="1:9">
      <c r="D218" s="72"/>
      <c r="E218" s="72"/>
      <c r="F218" s="72"/>
      <c r="G218" s="72"/>
    </row>
    <row r="219" spans="1:9">
      <c r="D219" s="72"/>
      <c r="E219" s="72"/>
      <c r="F219" s="72"/>
      <c r="G219" s="72"/>
    </row>
    <row r="220" spans="1:9" ht="18">
      <c r="B220" s="74" t="s">
        <v>138</v>
      </c>
      <c r="C220" s="75"/>
      <c r="D220" s="72"/>
      <c r="E220" s="72"/>
      <c r="F220" s="76">
        <v>41227.249000000003</v>
      </c>
      <c r="G220" s="72"/>
    </row>
    <row r="221" spans="1:9" ht="18" hidden="1">
      <c r="B221" s="77" t="s">
        <v>139</v>
      </c>
      <c r="C221" s="75"/>
      <c r="D221" s="72"/>
      <c r="E221" s="72"/>
      <c r="F221" s="76">
        <v>0</v>
      </c>
      <c r="G221" s="72"/>
    </row>
    <row r="222" spans="1:9" ht="18" hidden="1">
      <c r="B222" s="74" t="s">
        <v>44</v>
      </c>
      <c r="C222" s="75"/>
      <c r="D222" s="72"/>
      <c r="E222" s="72"/>
      <c r="F222" s="76"/>
      <c r="G222" s="72"/>
    </row>
    <row r="223" spans="1:9" ht="18" hidden="1">
      <c r="B223" s="74" t="s">
        <v>45</v>
      </c>
      <c r="C223" s="75"/>
      <c r="D223" s="72"/>
      <c r="E223" s="72"/>
      <c r="F223" s="76"/>
      <c r="G223" s="72"/>
      <c r="H223" s="78"/>
      <c r="I223" s="13"/>
    </row>
    <row r="224" spans="1:9" ht="18" hidden="1">
      <c r="B224" s="74"/>
      <c r="C224" s="75"/>
      <c r="D224" s="72"/>
      <c r="E224" s="72"/>
      <c r="F224" s="76"/>
      <c r="G224" s="72"/>
    </row>
    <row r="225" spans="2:9" ht="18" hidden="1">
      <c r="B225" s="74" t="s">
        <v>46</v>
      </c>
      <c r="C225" s="75"/>
      <c r="D225" s="72"/>
      <c r="E225" s="72"/>
      <c r="F225" s="76"/>
      <c r="G225" s="72"/>
    </row>
    <row r="226" spans="2:9" ht="18" hidden="1">
      <c r="B226" s="74" t="s">
        <v>47</v>
      </c>
      <c r="C226" s="75"/>
      <c r="D226" s="72"/>
      <c r="E226" s="72"/>
      <c r="F226" s="76">
        <v>0</v>
      </c>
      <c r="G226" s="72"/>
      <c r="H226" s="78"/>
      <c r="I226" s="13"/>
    </row>
    <row r="227" spans="2:9" ht="18" hidden="1">
      <c r="B227" s="74"/>
      <c r="C227" s="75"/>
      <c r="D227" s="72"/>
      <c r="E227" s="72"/>
      <c r="F227" s="76"/>
      <c r="G227" s="72"/>
    </row>
    <row r="228" spans="2:9" ht="18" hidden="1">
      <c r="B228" s="74" t="s">
        <v>48</v>
      </c>
      <c r="C228" s="75"/>
      <c r="D228" s="72"/>
      <c r="E228" s="72"/>
      <c r="F228" s="76"/>
      <c r="G228" s="72"/>
    </row>
    <row r="229" spans="2:9" ht="18" hidden="1">
      <c r="B229" s="74" t="s">
        <v>49</v>
      </c>
      <c r="C229" s="75"/>
      <c r="D229" s="72"/>
      <c r="E229" s="72"/>
      <c r="F229" s="76"/>
      <c r="G229" s="72"/>
      <c r="H229" s="79"/>
      <c r="I229" s="26"/>
    </row>
    <row r="230" spans="2:9" ht="18" hidden="1">
      <c r="B230" s="74"/>
      <c r="C230" s="75"/>
      <c r="D230" s="72"/>
      <c r="E230" s="72"/>
      <c r="F230" s="76"/>
      <c r="G230" s="72"/>
    </row>
    <row r="231" spans="2:9" ht="18" hidden="1">
      <c r="B231" s="77" t="s">
        <v>140</v>
      </c>
      <c r="C231" s="75"/>
      <c r="D231" s="72"/>
      <c r="E231" s="72"/>
      <c r="F231" s="76">
        <v>0</v>
      </c>
      <c r="G231" s="72"/>
    </row>
    <row r="232" spans="2:9" ht="18" hidden="1">
      <c r="B232" s="74"/>
      <c r="C232" s="75"/>
      <c r="D232" s="72"/>
      <c r="E232" s="72"/>
      <c r="F232" s="76"/>
      <c r="G232" s="72"/>
      <c r="H232" s="80"/>
      <c r="I232" s="26"/>
    </row>
    <row r="233" spans="2:9" ht="18" hidden="1">
      <c r="B233" s="77"/>
      <c r="C233" s="75"/>
      <c r="D233" s="72"/>
      <c r="E233" s="72"/>
      <c r="F233" s="76"/>
      <c r="G233" s="72"/>
    </row>
    <row r="234" spans="2:9" ht="18">
      <c r="B234" s="74" t="s">
        <v>50</v>
      </c>
      <c r="C234" s="75"/>
      <c r="D234" s="72"/>
      <c r="E234" s="72"/>
      <c r="F234" s="76">
        <f>F220+F46+F223+F226-F216-F229-F231+F221</f>
        <v>32104.548999999883</v>
      </c>
      <c r="G234" s="72"/>
    </row>
    <row r="235" spans="2:9" ht="21" customHeight="1">
      <c r="B235" s="74" t="s">
        <v>381</v>
      </c>
      <c r="G235" s="72"/>
      <c r="H235" s="76"/>
      <c r="I235" s="27"/>
    </row>
    <row r="236" spans="2:9" s="94" customFormat="1" ht="17.399999999999999" customHeight="1"/>
    <row r="237" spans="2:9" s="94" customFormat="1" ht="17.399999999999999" customHeight="1"/>
  </sheetData>
  <mergeCells count="23">
    <mergeCell ref="A236:XFD237"/>
    <mergeCell ref="H3:H4"/>
    <mergeCell ref="A49:A50"/>
    <mergeCell ref="D3:D4"/>
    <mergeCell ref="C49:C50"/>
    <mergeCell ref="C3:C4"/>
    <mergeCell ref="A48:H48"/>
    <mergeCell ref="D1:H1"/>
    <mergeCell ref="L53:N54"/>
    <mergeCell ref="F49:F50"/>
    <mergeCell ref="J53:K53"/>
    <mergeCell ref="E49:E50"/>
    <mergeCell ref="D49:D50"/>
    <mergeCell ref="H49:H50"/>
    <mergeCell ref="G49:G50"/>
    <mergeCell ref="J54:K54"/>
    <mergeCell ref="A2:H2"/>
    <mergeCell ref="F3:F4"/>
    <mergeCell ref="A3:A4"/>
    <mergeCell ref="G3:G4"/>
    <mergeCell ref="B49:B50"/>
    <mergeCell ref="B3:B4"/>
    <mergeCell ref="E3:E4"/>
  </mergeCells>
  <phoneticPr fontId="0" type="noConversion"/>
  <pageMargins left="0.15748031496062992" right="0.23622047244094491" top="0.35433070866141736" bottom="0.39370078740157483" header="0" footer="0"/>
  <pageSetup paperSize="9" scale="7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МР</vt:lpstr>
      <vt:lpstr>МР!Область_печати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2021-10-19T06:52:26Z</cp:lastPrinted>
  <dcterms:created xsi:type="dcterms:W3CDTF">1996-10-08T23:32:33Z</dcterms:created>
  <dcterms:modified xsi:type="dcterms:W3CDTF">2021-10-22T09:44:05Z</dcterms:modified>
</cp:coreProperties>
</file>