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<sst xmlns="http://schemas.openxmlformats.org/spreadsheetml/2006/main" count="1313" uniqueCount="404">
  <si>
    <t>ЦП «Обеспечение жильем молодых семей» на 2011-2015 годы</t>
  </si>
  <si>
    <t>ЦП  «Обеспечение жилыми помещениями молодых семей»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</si>
  <si>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</si>
  <si>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</si>
  <si>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</si>
  <si>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</si>
  <si>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</si>
  <si>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</si>
  <si>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</si>
  <si>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</si>
  <si>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</si>
  <si>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</si>
  <si>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</si>
  <si>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</si>
  <si>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</si>
  <si>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</si>
  <si>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</si>
  <si>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</si>
  <si>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</si>
  <si>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</si>
  <si>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</si>
  <si>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</si>
  <si>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</si>
  <si>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</si>
  <si>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</si>
  <si>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</si>
  <si>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</si>
  <si>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</si>
  <si>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</si>
  <si>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</si>
  <si>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</si>
  <si>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</si>
  <si>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</si>
  <si>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</si>
  <si>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</si>
  <si>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</si>
  <si>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</si>
  <si>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</si>
  <si>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</si>
  <si>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</si>
  <si>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</si>
  <si>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</si>
  <si>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</si>
  <si>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</si>
  <si>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</si>
  <si>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</si>
  <si>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</si>
  <si>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</si>
  <si>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</si>
  <si>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</si>
  <si>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</si>
  <si>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</si>
  <si>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</si>
  <si>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</si>
  <si>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</si>
  <si>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</si>
  <si>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</si>
  <si>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</si>
  <si>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</si>
  <si>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</si>
  <si>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</si>
  <si>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</si>
  <si>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</si>
  <si>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</si>
  <si>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</si>
  <si>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</si>
  <si>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</si>
  <si>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</si>
  <si>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</si>
  <si>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</si>
  <si>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</si>
  <si>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</si>
  <si>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</si>
  <si>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</si>
  <si>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</si>
  <si>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</si>
  <si>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</si>
  <si>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</si>
  <si>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</si>
  <si>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</si>
  <si>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</si>
  <si>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</si>
  <si>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</si>
  <si>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</si>
  <si>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</si>
  <si>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</si>
  <si>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</si>
  <si>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</si>
  <si>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</si>
  <si>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</si>
  <si>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</si>
  <si>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</si>
  <si>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</si>
  <si>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</si>
  <si>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</si>
  <si>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</si>
  <si>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</si>
  <si>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</si>
  <si>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</si>
  <si>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</si>
  <si>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</si>
  <si>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</si>
  <si>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</si>
  <si>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</si>
  <si>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</si>
  <si>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</si>
  <si>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</si>
  <si>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</si>
  <si>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</si>
  <si>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</si>
  <si>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</si>
  <si>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</si>
  <si>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</si>
  <si>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</si>
  <si>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</si>
  <si>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</si>
  <si>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</si>
  <si>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</si>
  <si>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</si>
  <si>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</si>
  <si>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</si>
  <si>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</si>
  <si>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</si>
  <si>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</si>
  <si>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</si>
  <si>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</si>
  <si>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</si>
  <si>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</si>
  <si>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</si>
  <si>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</si>
  <si>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</si>
  <si>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</si>
  <si>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</si>
  <si>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</si>
  <si>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</si>
  <si>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</si>
  <si>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</si>
  <si>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</si>
  <si>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</si>
  <si>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</si>
  <si>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</si>
  <si>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</si>
  <si>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</si>
  <si>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</si>
  <si>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</si>
  <si>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</si>
  <si>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</si>
  <si>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</si>
  <si>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</si>
  <si>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</si>
  <si>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</si>
  <si>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</si>
  <si>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</si>
  <si>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</si>
  <si>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</si>
  <si>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</si>
  <si>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</si>
  <si>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</si>
  <si>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</si>
  <si>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</si>
  <si>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</si>
  <si>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</si>
  <si>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</si>
  <si>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</si>
  <si>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</si>
  <si>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</si>
  <si>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</si>
  <si>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</si>
  <si>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</si>
  <si>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</si>
  <si>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</si>
  <si>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</si>
  <si>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</si>
  <si>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</si>
  <si>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</si>
  <si>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</si>
  <si>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</si>
  <si>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</si>
  <si>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</si>
  <si>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</si>
  <si>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</si>
  <si>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</si>
  <si>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</si>
  <si>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</si>
  <si>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</si>
  <si>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</si>
  <si>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</si>
  <si>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</si>
  <si>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</si>
  <si>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</si>
  <si>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</si>
  <si>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</si>
  <si>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</si>
  <si>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</si>
  <si>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</si>
  <si>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</si>
  <si>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</si>
  <si>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</si>
  <si>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</si>
  <si>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</si>
  <si>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</si>
  <si>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</si>
  <si>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</si>
  <si>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</si>
  <si>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</si>
  <si>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</si>
  <si>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</si>
  <si>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</si>
  <si>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</si>
  <si>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</si>
  <si>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</si>
  <si>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</si>
  <si>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</si>
  <si>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</si>
  <si>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</si>
  <si>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</si>
  <si>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</si>
  <si>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</si>
  <si>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</si>
  <si>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</si>
  <si>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</si>
  <si>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</si>
  <si>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</si>
  <si>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</si>
  <si>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</si>
  <si>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</si>
  <si>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</si>
  <si>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</si>
  <si>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</si>
  <si>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</si>
  <si>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</si>
  <si>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</si>
  <si>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</si>
  <si>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</si>
  <si>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</si>
  <si>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</si>
  <si>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</si>
  <si>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</si>
  <si>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</si>
  <si>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</si>
  <si>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</si>
  <si>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</si>
  <si>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</si>
  <si>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</si>
  <si>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</si>
  <si>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</si>
  <si>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</si>
  <si>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</si>
  <si>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</si>
  <si>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</si>
  <si>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</si>
  <si>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</si>
  <si>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</si>
  <si>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</si>
  <si>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</si>
  <si>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</si>
  <si>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</si>
  <si>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</si>
  <si>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</si>
  <si>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</si>
  <si>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</si>
  <si>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</si>
  <si>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</si>
  <si>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</si>
  <si>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</si>
  <si>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</si>
  <si>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</si>
  <si>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</si>
  <si>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</si>
  <si>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</si>
  <si>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</si>
  <si>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</si>
  <si>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</si>
  <si>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</si>
  <si>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</si>
  <si>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</si>
  <si>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</si>
  <si>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</si>
  <si>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</si>
  <si>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</si>
  <si>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</si>
  <si>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</si>
  <si>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</si>
  <si>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</si>
  <si>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</si>
  <si>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</si>
  <si>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</si>
  <si>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</si>
  <si>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</si>
  <si>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</si>
  <si>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</si>
  <si>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</si>
  <si>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</si>
  <si>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</si>
  <si>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</si>
  <si>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</si>
  <si>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</si>
  <si>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</si>
  <si>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</si>
  <si>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</si>
  <si>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</si>
  <si>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</si>
  <si>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</si>
  <si>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</si>
  <si>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</si>
  <si>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</si>
  <si>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</si>
  <si>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</si>
  <si>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</si>
  <si>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</si>
  <si>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</si>
  <si>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</si>
  <si>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</si>
  <si>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</si>
  <si>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</si>
  <si>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</si>
  <si>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</si>
  <si>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</si>
  <si>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</si>
  <si>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</si>
  <si>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</si>
  <si>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</si>
  <si>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</si>
  <si>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</si>
  <si>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</si>
  <si>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</si>
  <si>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</si>
  <si>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</si>
  <si>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</si>
  <si>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</si>
  <si>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</si>
  <si>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</si>
  <si>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</si>
  <si>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</si>
  <si>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</si>
  <si>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</si>
  <si>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</si>
  <si>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</si>
  <si>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</si>
  <si>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</si>
  <si>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</si>
  <si>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</si>
  <si>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</si>
  <si>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</si>
  <si>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</si>
  <si>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</si>
  <si>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</si>
  <si>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план на 9 месяцев</t>
  </si>
  <si>
    <t>% к плану 9 месяцев</t>
  </si>
  <si>
    <t>% к плану  месяцев</t>
  </si>
  <si>
    <t>% к плану 9 месяцев.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</si>
  <si>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</si>
  <si>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</si>
  <si>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</si>
  <si>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</si>
  <si>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</si>
  <si>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</si>
  <si>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</si>
  <si>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Межбюджетные трансферты бюджетам муниципальных районов области на поощрение победителей областного конкурса в агропромышленном комплексе</t>
  </si>
  <si>
    <t>Иные межбюджетные трансферты на государственную поддержку муниципальных учреждений культуры муниципальных образований, находящихся на территории сельских поселений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</si>
  <si>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</si>
  <si>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</si>
  <si>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</si>
  <si>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</si>
  <si>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</si>
  <si>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</si>
  <si>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</si>
  <si>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</si>
  <si>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</si>
  <si>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08,00,23  7530000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</si>
  <si>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</si>
  <si>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</si>
  <si>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</si>
  <si>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</si>
  <si>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</si>
  <si>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В ТОМ ЧИСЛЕ: 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</si>
  <si>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</si>
  <si>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</si>
  <si>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</si>
  <si>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</si>
  <si>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</si>
  <si>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</si>
  <si>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</si>
  <si>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</si>
  <si>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</si>
  <si>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ЧИСЛЕ:Исполнение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</si>
  <si>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</si>
  <si>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</si>
  <si>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</si>
  <si>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Иные межбюджетные трансферты из областного бюджета (комплект книж.фондов,гос поддержку муниц уч-й культуры мо, находящихся на тер сел поселений,поощрение победителей областного конкурса в агропромышленном комплексе, помощь Украинцам, подключение библиотек к сети Интернет)</t>
  </si>
  <si>
    <t xml:space="preserve">СПРАВКА
об исполнении бюджета Ртищевского района
на 01.01.2015 г.
</t>
  </si>
  <si>
    <t xml:space="preserve">СПРАВКА
об исполнении бюджета МО г. Ртищево
на 01.01.2015г.
</t>
  </si>
  <si>
    <t xml:space="preserve">СПРАВКА
об исполнении бюджета Краснозвездинского МО
на 01.01.2015г.
</t>
  </si>
  <si>
    <t xml:space="preserve">СПРАВКА
об исполнении бюджета Макаровского МО
на 01.01.2015г.
</t>
  </si>
  <si>
    <t xml:space="preserve">СПРАВКА
об исполнении бюджета Октябрьского МО
на 01.01.2015г.
</t>
  </si>
  <si>
    <t xml:space="preserve">СПРАВКА
об исполнении бюджета Салтыковского МО
на 01.01.2015г.
</t>
  </si>
  <si>
    <t xml:space="preserve">СПРАВКА
об исполнении бюджета Урусовского МО
на 01.01.2015г.
</t>
  </si>
  <si>
    <t xml:space="preserve">СПРАВКА
об исполнении бюджета Шило-Голицинского МО
на 01.01.2015г.
</t>
  </si>
  <si>
    <t xml:space="preserve">СПРАВКА
об исполнении бюджета Ртищевского района (консолидация)
на 01.01.2015г.
</t>
  </si>
  <si>
    <t>Выполнение других обязательств муниципального образования (услуги по ликвидации пожара)</t>
  </si>
  <si>
    <t>9616000</t>
  </si>
  <si>
    <t>86,2</t>
  </si>
  <si>
    <t xml:space="preserve">Доходы мест. бюдж. от продажи имущ.и земли </t>
  </si>
  <si>
    <t>Доходы мест. бюдж. от продажи имущ.земл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</si>
</sst>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ont="1" applyFill="1" applyAlignment="1">
      <alignment horizontal="center" wrapText="1"/>
    </xf>
    <xf numFmtId="177" fontId="2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77" fontId="12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2"/>
  <sheetViews>
    <sheetView workbookViewId="0" topLeftCell="A1">
      <selection activeCell="B11" sqref="B11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customWidth="1"/>
    <col min="4" max="4" width="18.28125" style="36" customWidth="1"/>
    <col min="5" max="5" width="17.57421875" style="36" hidden="1" customWidth="1"/>
    <col min="6" max="6" width="13.8515625" style="36" customWidth="1"/>
    <col min="7" max="7" width="13.8515625" style="129" customWidth="1"/>
    <col min="8" max="8" width="12.57421875" style="129" hidden="1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1" t="s">
        <v>390</v>
      </c>
      <c r="B1" s="161"/>
      <c r="C1" s="161"/>
      <c r="D1" s="161"/>
      <c r="E1" s="161"/>
      <c r="F1" s="161"/>
      <c r="G1" s="161"/>
      <c r="H1" s="161"/>
      <c r="I1" s="12"/>
    </row>
    <row r="2" spans="1:9" ht="12.75" customHeight="1">
      <c r="A2" s="164"/>
      <c r="B2" s="149" t="s">
        <v>5</v>
      </c>
      <c r="C2" s="152" t="s">
        <v>166</v>
      </c>
      <c r="D2" s="163" t="s">
        <v>6</v>
      </c>
      <c r="E2" s="150" t="s">
        <v>347</v>
      </c>
      <c r="F2" s="163" t="s">
        <v>7</v>
      </c>
      <c r="G2" s="148" t="s">
        <v>8</v>
      </c>
      <c r="H2" s="150" t="s">
        <v>348</v>
      </c>
      <c r="I2" s="13"/>
    </row>
    <row r="3" spans="1:9" ht="21" customHeight="1">
      <c r="A3" s="165"/>
      <c r="B3" s="149"/>
      <c r="C3" s="153"/>
      <c r="D3" s="163"/>
      <c r="E3" s="151"/>
      <c r="F3" s="163"/>
      <c r="G3" s="148"/>
      <c r="H3" s="151"/>
      <c r="I3" s="13"/>
    </row>
    <row r="4" spans="1:9" ht="15" customHeight="1">
      <c r="A4" s="142"/>
      <c r="B4" s="139" t="s">
        <v>85</v>
      </c>
      <c r="C4" s="145"/>
      <c r="D4" s="140">
        <f>D5+D6+D7+D8+D9+D10+D11+D12+D13+D14+D15+D16+D17+D18+D19+D20+D21+D23</f>
        <v>150640.09999999998</v>
      </c>
      <c r="E4" s="140">
        <f>E5+E6+E7+E8+E9+E10+E11+E12+E13+E14+E15+E16+E17+E18+E19+E20+E21+E23</f>
        <v>105618.09999999999</v>
      </c>
      <c r="F4" s="140">
        <f>F5+F6+F7+F8+F9+F10+F11+F12+F13+F14+F15+F16+F17+F18+F19+F20+F21+F23</f>
        <v>151249.59999999995</v>
      </c>
      <c r="G4" s="110">
        <f>F4/D4</f>
        <v>1.0040460674149843</v>
      </c>
      <c r="H4" s="110">
        <f>F4/E4</f>
        <v>1.43204242454655</v>
      </c>
      <c r="I4" s="14"/>
    </row>
    <row r="5" spans="1:9" ht="15">
      <c r="A5" s="142"/>
      <c r="B5" s="138" t="s">
        <v>9</v>
      </c>
      <c r="C5" s="146"/>
      <c r="D5" s="32">
        <v>99630</v>
      </c>
      <c r="E5" s="32">
        <v>68500</v>
      </c>
      <c r="F5" s="32">
        <v>99907.2</v>
      </c>
      <c r="G5" s="110">
        <f aca="true" t="shared" si="0" ref="G5:G38">F5/D5</f>
        <v>1.0027822944896114</v>
      </c>
      <c r="H5" s="110">
        <f aca="true" t="shared" si="1" ref="H5:H38">F5/E5</f>
        <v>1.4584992700729926</v>
      </c>
      <c r="I5" s="14"/>
    </row>
    <row r="6" spans="1:9" ht="15">
      <c r="A6" s="142"/>
      <c r="B6" s="138" t="s">
        <v>10</v>
      </c>
      <c r="C6" s="146"/>
      <c r="D6" s="32">
        <v>20330</v>
      </c>
      <c r="E6" s="32">
        <v>14800</v>
      </c>
      <c r="F6" s="32">
        <v>20409.7</v>
      </c>
      <c r="G6" s="110">
        <f t="shared" si="0"/>
        <v>1.0039203148057059</v>
      </c>
      <c r="H6" s="110">
        <f t="shared" si="1"/>
        <v>1.3790337837837838</v>
      </c>
      <c r="I6" s="14"/>
    </row>
    <row r="7" spans="1:9" ht="15">
      <c r="A7" s="142"/>
      <c r="B7" s="138" t="s">
        <v>11</v>
      </c>
      <c r="C7" s="146"/>
      <c r="D7" s="32">
        <v>3100</v>
      </c>
      <c r="E7" s="32">
        <v>2018</v>
      </c>
      <c r="F7" s="32">
        <v>3110.8</v>
      </c>
      <c r="G7" s="110">
        <f t="shared" si="0"/>
        <v>1.003483870967742</v>
      </c>
      <c r="H7" s="110">
        <f t="shared" si="1"/>
        <v>1.541526263627354</v>
      </c>
      <c r="I7" s="14"/>
    </row>
    <row r="8" spans="1:9" ht="15">
      <c r="A8" s="142"/>
      <c r="B8" s="138" t="s">
        <v>12</v>
      </c>
      <c r="C8" s="146"/>
      <c r="D8" s="32">
        <v>0</v>
      </c>
      <c r="E8" s="32">
        <v>0</v>
      </c>
      <c r="F8" s="32">
        <v>0</v>
      </c>
      <c r="G8" s="110">
        <v>0</v>
      </c>
      <c r="H8" s="110">
        <v>0</v>
      </c>
      <c r="I8" s="14"/>
    </row>
    <row r="9" spans="1:9" ht="15">
      <c r="A9" s="142"/>
      <c r="B9" s="138" t="s">
        <v>314</v>
      </c>
      <c r="C9" s="146"/>
      <c r="D9" s="32">
        <v>4773.3</v>
      </c>
      <c r="E9" s="32">
        <v>3607.4</v>
      </c>
      <c r="F9" s="32">
        <v>4966</v>
      </c>
      <c r="G9" s="110">
        <f t="shared" si="0"/>
        <v>1.0403703936480002</v>
      </c>
      <c r="H9" s="110">
        <f t="shared" si="1"/>
        <v>1.3766147363752286</v>
      </c>
      <c r="I9" s="14"/>
    </row>
    <row r="10" spans="1:9" ht="15">
      <c r="A10" s="142"/>
      <c r="B10" s="138" t="s">
        <v>13</v>
      </c>
      <c r="C10" s="146"/>
      <c r="D10" s="32">
        <v>0</v>
      </c>
      <c r="E10" s="32">
        <v>0</v>
      </c>
      <c r="F10" s="32">
        <v>0</v>
      </c>
      <c r="G10" s="110">
        <v>0</v>
      </c>
      <c r="H10" s="110">
        <v>0</v>
      </c>
      <c r="I10" s="14"/>
    </row>
    <row r="11" spans="1:9" ht="15">
      <c r="A11" s="142"/>
      <c r="B11" s="138" t="s">
        <v>110</v>
      </c>
      <c r="C11" s="146"/>
      <c r="D11" s="32">
        <v>3544</v>
      </c>
      <c r="E11" s="32">
        <v>2394</v>
      </c>
      <c r="F11" s="32">
        <v>3505.6</v>
      </c>
      <c r="G11" s="110">
        <f t="shared" si="0"/>
        <v>0.9891647855530474</v>
      </c>
      <c r="H11" s="110">
        <f t="shared" si="1"/>
        <v>1.464327485380117</v>
      </c>
      <c r="I11" s="14"/>
    </row>
    <row r="12" spans="1:9" ht="15">
      <c r="A12" s="142"/>
      <c r="B12" s="138" t="s">
        <v>14</v>
      </c>
      <c r="C12" s="146"/>
      <c r="D12" s="32">
        <v>0</v>
      </c>
      <c r="E12" s="32">
        <v>0</v>
      </c>
      <c r="F12" s="32">
        <v>0</v>
      </c>
      <c r="G12" s="110">
        <v>0</v>
      </c>
      <c r="H12" s="110">
        <v>0</v>
      </c>
      <c r="I12" s="14"/>
    </row>
    <row r="13" spans="1:9" ht="15">
      <c r="A13" s="142"/>
      <c r="B13" s="138" t="s">
        <v>15</v>
      </c>
      <c r="C13" s="146"/>
      <c r="D13" s="32">
        <v>4172.9</v>
      </c>
      <c r="E13" s="32">
        <v>2757.5</v>
      </c>
      <c r="F13" s="32">
        <v>4233.8</v>
      </c>
      <c r="G13" s="110">
        <f t="shared" si="0"/>
        <v>1.0145941671259797</v>
      </c>
      <c r="H13" s="110">
        <f t="shared" si="1"/>
        <v>1.5353762466001815</v>
      </c>
      <c r="I13" s="14"/>
    </row>
    <row r="14" spans="1:9" ht="15">
      <c r="A14" s="142"/>
      <c r="B14" s="138" t="s">
        <v>16</v>
      </c>
      <c r="C14" s="146"/>
      <c r="D14" s="32">
        <v>902.5</v>
      </c>
      <c r="E14" s="32">
        <v>650</v>
      </c>
      <c r="F14" s="32">
        <v>902.4</v>
      </c>
      <c r="G14" s="110">
        <f t="shared" si="0"/>
        <v>0.9998891966759003</v>
      </c>
      <c r="H14" s="110">
        <f t="shared" si="1"/>
        <v>1.3883076923076922</v>
      </c>
      <c r="I14" s="14"/>
    </row>
    <row r="15" spans="1:9" ht="15">
      <c r="A15" s="142"/>
      <c r="B15" s="138" t="s">
        <v>17</v>
      </c>
      <c r="C15" s="146"/>
      <c r="D15" s="32">
        <v>50</v>
      </c>
      <c r="E15" s="32">
        <v>50</v>
      </c>
      <c r="F15" s="32">
        <v>63.7</v>
      </c>
      <c r="G15" s="110">
        <f t="shared" si="0"/>
        <v>1.274</v>
      </c>
      <c r="H15" s="110">
        <v>0</v>
      </c>
      <c r="I15" s="14"/>
    </row>
    <row r="16" spans="1:9" ht="15">
      <c r="A16" s="142"/>
      <c r="B16" s="138" t="s">
        <v>18</v>
      </c>
      <c r="C16" s="146"/>
      <c r="D16" s="32">
        <v>0</v>
      </c>
      <c r="E16" s="32">
        <v>0</v>
      </c>
      <c r="F16" s="32">
        <v>0</v>
      </c>
      <c r="G16" s="110">
        <v>0</v>
      </c>
      <c r="H16" s="110">
        <v>0</v>
      </c>
      <c r="I16" s="14"/>
    </row>
    <row r="17" spans="1:9" ht="15">
      <c r="A17" s="142"/>
      <c r="B17" s="138" t="s">
        <v>19</v>
      </c>
      <c r="C17" s="146"/>
      <c r="D17" s="32">
        <v>915.9</v>
      </c>
      <c r="E17" s="32">
        <v>595</v>
      </c>
      <c r="F17" s="32">
        <v>917.4</v>
      </c>
      <c r="G17" s="110">
        <f t="shared" si="0"/>
        <v>1.0016377333770061</v>
      </c>
      <c r="H17" s="110">
        <f t="shared" si="1"/>
        <v>1.5418487394957983</v>
      </c>
      <c r="I17" s="14"/>
    </row>
    <row r="18" spans="1:9" ht="15" hidden="1">
      <c r="A18" s="142"/>
      <c r="B18" s="138"/>
      <c r="C18" s="146"/>
      <c r="D18" s="32">
        <v>0</v>
      </c>
      <c r="E18" s="32">
        <v>0</v>
      </c>
      <c r="F18" s="32"/>
      <c r="G18" s="110" t="e">
        <f t="shared" si="0"/>
        <v>#DIV/0!</v>
      </c>
      <c r="H18" s="110">
        <v>0</v>
      </c>
      <c r="I18" s="14"/>
    </row>
    <row r="19" spans="1:9" ht="15">
      <c r="A19" s="142"/>
      <c r="B19" s="138" t="s">
        <v>21</v>
      </c>
      <c r="C19" s="146"/>
      <c r="D19" s="32">
        <v>2372.5</v>
      </c>
      <c r="E19" s="32">
        <v>1472.5</v>
      </c>
      <c r="F19" s="32">
        <v>2375</v>
      </c>
      <c r="G19" s="110">
        <f t="shared" si="0"/>
        <v>1.0010537407797682</v>
      </c>
      <c r="H19" s="110">
        <v>0</v>
      </c>
      <c r="I19" s="14"/>
    </row>
    <row r="20" spans="1:9" ht="15">
      <c r="A20" s="142"/>
      <c r="B20" s="138" t="s">
        <v>402</v>
      </c>
      <c r="C20" s="146"/>
      <c r="D20" s="32">
        <v>7869</v>
      </c>
      <c r="E20" s="32">
        <v>6551</v>
      </c>
      <c r="F20" s="32">
        <v>7872.8</v>
      </c>
      <c r="G20" s="110">
        <f t="shared" si="0"/>
        <v>1.0004829076121489</v>
      </c>
      <c r="H20" s="110">
        <f t="shared" si="1"/>
        <v>1.2017707220271714</v>
      </c>
      <c r="I20" s="14"/>
    </row>
    <row r="21" spans="1:9" ht="15">
      <c r="A21" s="142"/>
      <c r="B21" s="138" t="s">
        <v>23</v>
      </c>
      <c r="C21" s="146"/>
      <c r="D21" s="32">
        <v>2980</v>
      </c>
      <c r="E21" s="32">
        <v>2222.7</v>
      </c>
      <c r="F21" s="32">
        <v>2984.4</v>
      </c>
      <c r="G21" s="110">
        <f t="shared" si="0"/>
        <v>1.0014765100671141</v>
      </c>
      <c r="H21" s="110">
        <f t="shared" si="1"/>
        <v>1.3426913213659064</v>
      </c>
      <c r="I21" s="14"/>
    </row>
    <row r="22" spans="1:9" ht="15">
      <c r="A22" s="142"/>
      <c r="B22" s="138" t="s">
        <v>24</v>
      </c>
      <c r="C22" s="146"/>
      <c r="D22" s="32">
        <v>734.4</v>
      </c>
      <c r="E22" s="32">
        <v>634</v>
      </c>
      <c r="F22" s="32">
        <v>734</v>
      </c>
      <c r="G22" s="110">
        <f t="shared" si="0"/>
        <v>0.9994553376906319</v>
      </c>
      <c r="H22" s="110">
        <f t="shared" si="1"/>
        <v>1.1577287066246056</v>
      </c>
      <c r="I22" s="14"/>
    </row>
    <row r="23" spans="1:9" ht="15">
      <c r="A23" s="142"/>
      <c r="B23" s="138" t="s">
        <v>25</v>
      </c>
      <c r="C23" s="146"/>
      <c r="D23" s="32">
        <v>0</v>
      </c>
      <c r="E23" s="32">
        <v>0</v>
      </c>
      <c r="F23" s="32">
        <v>0.8</v>
      </c>
      <c r="G23" s="110">
        <v>0</v>
      </c>
      <c r="H23" s="110">
        <v>0</v>
      </c>
      <c r="I23" s="14"/>
    </row>
    <row r="24" spans="1:9" ht="15">
      <c r="A24" s="142"/>
      <c r="B24" s="45" t="s">
        <v>84</v>
      </c>
      <c r="C24" s="50"/>
      <c r="D24" s="32">
        <f>D25+D26+D27+D28+D29+D35+D36+D30+D31+D32+D33+D34</f>
        <v>497407.49999999994</v>
      </c>
      <c r="E24" s="32">
        <f>E25+E26+E27+E28+E29+E35+E36+E30+E31+E32+E33+E34</f>
        <v>370853.6999999999</v>
      </c>
      <c r="F24" s="32">
        <f>F25+F26+F27+F28+F29+F35+F36+F30+F31+F32+F33+F34</f>
        <v>487746.6</v>
      </c>
      <c r="G24" s="110">
        <f t="shared" si="0"/>
        <v>0.980577494307987</v>
      </c>
      <c r="H24" s="110">
        <f t="shared" si="1"/>
        <v>1.3151994978073567</v>
      </c>
      <c r="I24" s="14"/>
    </row>
    <row r="25" spans="1:9" ht="15">
      <c r="A25" s="142"/>
      <c r="B25" s="138" t="s">
        <v>27</v>
      </c>
      <c r="C25" s="146"/>
      <c r="D25" s="32">
        <v>111656.4</v>
      </c>
      <c r="E25" s="32">
        <v>81282.3</v>
      </c>
      <c r="F25" s="32">
        <v>111656.4</v>
      </c>
      <c r="G25" s="110">
        <f t="shared" si="0"/>
        <v>1</v>
      </c>
      <c r="H25" s="110">
        <f t="shared" si="1"/>
        <v>1.3736865221579604</v>
      </c>
      <c r="I25" s="14"/>
    </row>
    <row r="26" spans="1:9" ht="15">
      <c r="A26" s="142"/>
      <c r="B26" s="138" t="s">
        <v>28</v>
      </c>
      <c r="C26" s="146"/>
      <c r="D26" s="32">
        <v>352535.5</v>
      </c>
      <c r="E26" s="32">
        <v>265987.6</v>
      </c>
      <c r="F26" s="32">
        <v>352406.1</v>
      </c>
      <c r="G26" s="110">
        <f t="shared" si="0"/>
        <v>0.9996329447672645</v>
      </c>
      <c r="H26" s="110">
        <f t="shared" si="1"/>
        <v>1.324896724508962</v>
      </c>
      <c r="I26" s="14"/>
    </row>
    <row r="27" spans="1:9" ht="15">
      <c r="A27" s="142"/>
      <c r="B27" s="138" t="s">
        <v>29</v>
      </c>
      <c r="C27" s="146"/>
      <c r="D27" s="32">
        <v>12450.5</v>
      </c>
      <c r="E27" s="32">
        <v>10600.5</v>
      </c>
      <c r="F27" s="32">
        <v>5592.5</v>
      </c>
      <c r="G27" s="110">
        <f t="shared" si="0"/>
        <v>0.4491787478414522</v>
      </c>
      <c r="H27" s="110">
        <f t="shared" si="1"/>
        <v>0.527569454271025</v>
      </c>
      <c r="I27" s="14"/>
    </row>
    <row r="28" spans="1:9" ht="29.25" customHeight="1" hidden="1">
      <c r="A28" s="142"/>
      <c r="B28" s="138" t="s">
        <v>219</v>
      </c>
      <c r="C28" s="146"/>
      <c r="D28" s="32">
        <v>0</v>
      </c>
      <c r="E28" s="32">
        <v>7.6</v>
      </c>
      <c r="F28" s="32">
        <v>0</v>
      </c>
      <c r="G28" s="110" t="e">
        <f t="shared" si="0"/>
        <v>#DIV/0!</v>
      </c>
      <c r="H28" s="110">
        <f t="shared" si="1"/>
        <v>0</v>
      </c>
      <c r="I28" s="14"/>
    </row>
    <row r="29" spans="1:9" ht="26.25" customHeight="1">
      <c r="A29" s="142"/>
      <c r="B29" s="45" t="s">
        <v>154</v>
      </c>
      <c r="C29" s="50"/>
      <c r="D29" s="32">
        <v>17670</v>
      </c>
      <c r="E29" s="32">
        <v>11190.1</v>
      </c>
      <c r="F29" s="32">
        <v>17243</v>
      </c>
      <c r="G29" s="110">
        <f t="shared" si="0"/>
        <v>0.9758347481607244</v>
      </c>
      <c r="H29" s="110">
        <f t="shared" si="1"/>
        <v>1.5409156307807794</v>
      </c>
      <c r="I29" s="14"/>
    </row>
    <row r="30" spans="1:9" ht="40.5" customHeight="1">
      <c r="A30" s="142"/>
      <c r="B30" s="138" t="s">
        <v>359</v>
      </c>
      <c r="C30" s="50"/>
      <c r="D30" s="32">
        <v>100</v>
      </c>
      <c r="E30" s="32">
        <v>100</v>
      </c>
      <c r="F30" s="32">
        <v>100</v>
      </c>
      <c r="G30" s="110">
        <f t="shared" si="0"/>
        <v>1</v>
      </c>
      <c r="H30" s="110">
        <f t="shared" si="1"/>
        <v>1</v>
      </c>
      <c r="I30" s="14"/>
    </row>
    <row r="31" spans="1:9" ht="41.25" customHeight="1">
      <c r="A31" s="142"/>
      <c r="B31" s="138" t="s">
        <v>358</v>
      </c>
      <c r="C31" s="50"/>
      <c r="D31" s="32">
        <v>20</v>
      </c>
      <c r="E31" s="32">
        <v>20</v>
      </c>
      <c r="F31" s="32">
        <v>20</v>
      </c>
      <c r="G31" s="110">
        <f t="shared" si="0"/>
        <v>1</v>
      </c>
      <c r="H31" s="110">
        <f t="shared" si="1"/>
        <v>1</v>
      </c>
      <c r="I31" s="14"/>
    </row>
    <row r="32" spans="1:9" ht="66" customHeight="1">
      <c r="A32" s="142"/>
      <c r="B32" s="138" t="s">
        <v>376</v>
      </c>
      <c r="C32" s="50"/>
      <c r="D32" s="32">
        <v>2840.8</v>
      </c>
      <c r="E32" s="32">
        <v>1632</v>
      </c>
      <c r="F32" s="32">
        <v>591.4</v>
      </c>
      <c r="G32" s="110">
        <f t="shared" si="0"/>
        <v>0.20818079414249505</v>
      </c>
      <c r="H32" s="110">
        <f t="shared" si="1"/>
        <v>0.36237745098039215</v>
      </c>
      <c r="I32" s="14"/>
    </row>
    <row r="33" spans="1:9" ht="58.5" customHeight="1">
      <c r="A33" s="142"/>
      <c r="B33" s="138" t="s">
        <v>388</v>
      </c>
      <c r="C33" s="50"/>
      <c r="D33" s="32">
        <v>93.1</v>
      </c>
      <c r="E33" s="32"/>
      <c r="F33" s="32">
        <v>93.1</v>
      </c>
      <c r="G33" s="110">
        <f t="shared" si="0"/>
        <v>1</v>
      </c>
      <c r="H33" s="110"/>
      <c r="I33" s="14"/>
    </row>
    <row r="34" spans="1:9" ht="27.75" customHeight="1">
      <c r="A34" s="142"/>
      <c r="B34" s="138" t="s">
        <v>219</v>
      </c>
      <c r="C34" s="50"/>
      <c r="D34" s="32">
        <v>7.6</v>
      </c>
      <c r="E34" s="32"/>
      <c r="F34" s="32">
        <v>7.6</v>
      </c>
      <c r="G34" s="110">
        <f t="shared" si="0"/>
        <v>1</v>
      </c>
      <c r="H34" s="110"/>
      <c r="I34" s="14"/>
    </row>
    <row r="35" spans="1:9" ht="17.25" customHeight="1">
      <c r="A35" s="142"/>
      <c r="B35" s="138" t="s">
        <v>30</v>
      </c>
      <c r="C35" s="146"/>
      <c r="D35" s="32">
        <v>250</v>
      </c>
      <c r="E35" s="32">
        <v>250</v>
      </c>
      <c r="F35" s="32">
        <v>252.9</v>
      </c>
      <c r="G35" s="110">
        <f t="shared" si="0"/>
        <v>1.0116</v>
      </c>
      <c r="H35" s="110">
        <v>0</v>
      </c>
      <c r="I35" s="14"/>
    </row>
    <row r="36" spans="1:9" ht="25.5" customHeight="1" thickBot="1">
      <c r="A36" s="142"/>
      <c r="B36" s="111" t="s">
        <v>162</v>
      </c>
      <c r="C36" s="112"/>
      <c r="D36" s="32">
        <v>-216.4</v>
      </c>
      <c r="E36" s="32">
        <v>-216.4</v>
      </c>
      <c r="F36" s="32">
        <v>-216.4</v>
      </c>
      <c r="G36" s="110">
        <f t="shared" si="0"/>
        <v>1</v>
      </c>
      <c r="H36" s="110">
        <f t="shared" si="1"/>
        <v>1</v>
      </c>
      <c r="I36" s="14"/>
    </row>
    <row r="37" spans="1:9" ht="18.75">
      <c r="A37" s="142"/>
      <c r="B37" s="47" t="s">
        <v>31</v>
      </c>
      <c r="C37" s="82"/>
      <c r="D37" s="140">
        <f>D4+D24</f>
        <v>648047.5999999999</v>
      </c>
      <c r="E37" s="140">
        <f>E4+E24</f>
        <v>476471.7999999999</v>
      </c>
      <c r="F37" s="140">
        <f>F4+F24</f>
        <v>638996.2</v>
      </c>
      <c r="G37" s="110">
        <f t="shared" si="0"/>
        <v>0.9860328161079527</v>
      </c>
      <c r="H37" s="110">
        <f t="shared" si="1"/>
        <v>1.341099725104403</v>
      </c>
      <c r="I37" s="14"/>
    </row>
    <row r="38" spans="1:9" ht="15">
      <c r="A38" s="142"/>
      <c r="B38" s="138" t="s">
        <v>111</v>
      </c>
      <c r="C38" s="146"/>
      <c r="D38" s="32">
        <f>D4</f>
        <v>150640.09999999998</v>
      </c>
      <c r="E38" s="32">
        <f>E4</f>
        <v>105618.09999999999</v>
      </c>
      <c r="F38" s="32">
        <f>F4</f>
        <v>151249.59999999995</v>
      </c>
      <c r="G38" s="110">
        <f t="shared" si="0"/>
        <v>1.0040460674149843</v>
      </c>
      <c r="H38" s="110">
        <f t="shared" si="1"/>
        <v>1.43204242454655</v>
      </c>
      <c r="I38" s="14"/>
    </row>
    <row r="39" spans="1:9" ht="12.75">
      <c r="A39" s="154"/>
      <c r="B39" s="155"/>
      <c r="C39" s="155"/>
      <c r="D39" s="155"/>
      <c r="E39" s="155"/>
      <c r="F39" s="155"/>
      <c r="G39" s="155"/>
      <c r="H39" s="156"/>
      <c r="I39" s="10"/>
    </row>
    <row r="40" spans="1:9" ht="15" customHeight="1">
      <c r="A40" s="162" t="s">
        <v>164</v>
      </c>
      <c r="B40" s="163" t="s">
        <v>32</v>
      </c>
      <c r="C40" s="152" t="s">
        <v>166</v>
      </c>
      <c r="D40" s="158" t="s">
        <v>6</v>
      </c>
      <c r="E40" s="150" t="s">
        <v>347</v>
      </c>
      <c r="F40" s="158" t="s">
        <v>7</v>
      </c>
      <c r="G40" s="148" t="s">
        <v>8</v>
      </c>
      <c r="H40" s="150" t="s">
        <v>349</v>
      </c>
      <c r="I40" s="13"/>
    </row>
    <row r="41" spans="1:9" ht="13.5" customHeight="1">
      <c r="A41" s="162"/>
      <c r="B41" s="163"/>
      <c r="C41" s="153"/>
      <c r="D41" s="158"/>
      <c r="E41" s="151"/>
      <c r="F41" s="158"/>
      <c r="G41" s="148"/>
      <c r="H41" s="151"/>
      <c r="I41" s="13"/>
    </row>
    <row r="42" spans="1:9" ht="19.5" customHeight="1">
      <c r="A42" s="50" t="s">
        <v>72</v>
      </c>
      <c r="B42" s="45" t="s">
        <v>33</v>
      </c>
      <c r="C42" s="50"/>
      <c r="D42" s="83">
        <f>D43+D44+D49+D50+D47+D48+D46</f>
        <v>55280.3</v>
      </c>
      <c r="E42" s="83">
        <f>E43+E44+E49+E50+E47+E48+E46</f>
        <v>41863.7</v>
      </c>
      <c r="F42" s="83">
        <f>F43+F44+F49+F50+F47+F48+F46</f>
        <v>51294.4</v>
      </c>
      <c r="G42" s="110">
        <f aca="true" t="shared" si="2" ref="G42:G111">F42/D42</f>
        <v>0.9278965562777336</v>
      </c>
      <c r="H42" s="110">
        <f>F42/E42</f>
        <v>1.225271535960749</v>
      </c>
      <c r="I42" s="17"/>
    </row>
    <row r="43" spans="1:9" ht="43.5" customHeight="1">
      <c r="A43" s="146" t="s">
        <v>74</v>
      </c>
      <c r="B43" s="138" t="s">
        <v>167</v>
      </c>
      <c r="C43" s="146" t="s">
        <v>221</v>
      </c>
      <c r="D43" s="32">
        <v>920.9</v>
      </c>
      <c r="E43" s="32">
        <v>638.6</v>
      </c>
      <c r="F43" s="32">
        <v>916.1</v>
      </c>
      <c r="G43" s="110">
        <f t="shared" si="2"/>
        <v>0.9947877076772723</v>
      </c>
      <c r="H43" s="110">
        <f aca="true" t="shared" si="3" ref="H43:H112">F43/E43</f>
        <v>1.434544315690573</v>
      </c>
      <c r="I43" s="15"/>
    </row>
    <row r="44" spans="1:14" ht="42.75" customHeight="1">
      <c r="A44" s="146" t="s">
        <v>75</v>
      </c>
      <c r="B44" s="138" t="s">
        <v>168</v>
      </c>
      <c r="C44" s="146" t="s">
        <v>75</v>
      </c>
      <c r="D44" s="32">
        <f>D45</f>
        <v>26126.9</v>
      </c>
      <c r="E44" s="32">
        <f>E45</f>
        <v>18741.8</v>
      </c>
      <c r="F44" s="32">
        <f>F45</f>
        <v>25735.7</v>
      </c>
      <c r="G44" s="110">
        <f t="shared" si="2"/>
        <v>0.9850269262713908</v>
      </c>
      <c r="H44" s="110">
        <f t="shared" si="3"/>
        <v>1.3731712002048897</v>
      </c>
      <c r="I44" s="18"/>
      <c r="J44" s="159"/>
      <c r="K44" s="159"/>
      <c r="L44" s="157"/>
      <c r="M44" s="157"/>
      <c r="N44" s="157"/>
    </row>
    <row r="45" spans="1:14" s="16" customFormat="1" ht="15">
      <c r="A45" s="85"/>
      <c r="B45" s="58" t="s">
        <v>36</v>
      </c>
      <c r="C45" s="85" t="s">
        <v>75</v>
      </c>
      <c r="D45" s="86">
        <v>26126.9</v>
      </c>
      <c r="E45" s="86">
        <v>18741.8</v>
      </c>
      <c r="F45" s="86">
        <v>25735.7</v>
      </c>
      <c r="G45" s="110">
        <f t="shared" si="2"/>
        <v>0.9850269262713908</v>
      </c>
      <c r="H45" s="110">
        <f t="shared" si="3"/>
        <v>1.3731712002048897</v>
      </c>
      <c r="I45" s="19"/>
      <c r="J45" s="160"/>
      <c r="K45" s="160"/>
      <c r="L45" s="157"/>
      <c r="M45" s="157"/>
      <c r="N45" s="157"/>
    </row>
    <row r="46" spans="1:14" s="16" customFormat="1" ht="44.25" customHeight="1">
      <c r="A46" s="85" t="s">
        <v>351</v>
      </c>
      <c r="B46" s="138" t="s">
        <v>353</v>
      </c>
      <c r="C46" s="85" t="s">
        <v>352</v>
      </c>
      <c r="D46" s="86">
        <v>8.7</v>
      </c>
      <c r="E46" s="86">
        <v>8.7</v>
      </c>
      <c r="F46" s="86">
        <v>8.7</v>
      </c>
      <c r="G46" s="110">
        <f t="shared" si="2"/>
        <v>1</v>
      </c>
      <c r="H46" s="110">
        <f t="shared" si="3"/>
        <v>1</v>
      </c>
      <c r="I46" s="20"/>
      <c r="J46" s="137"/>
      <c r="K46" s="137"/>
      <c r="L46" s="136"/>
      <c r="M46" s="136"/>
      <c r="N46" s="136"/>
    </row>
    <row r="47" spans="1:14" s="31" customFormat="1" ht="30" customHeight="1">
      <c r="A47" s="146" t="s">
        <v>76</v>
      </c>
      <c r="B47" s="138" t="s">
        <v>169</v>
      </c>
      <c r="C47" s="146" t="s">
        <v>76</v>
      </c>
      <c r="D47" s="32">
        <v>7526.7</v>
      </c>
      <c r="E47" s="32">
        <v>6498.1</v>
      </c>
      <c r="F47" s="32">
        <v>7129.6</v>
      </c>
      <c r="G47" s="110">
        <f t="shared" si="2"/>
        <v>0.9472411548221665</v>
      </c>
      <c r="H47" s="110">
        <f t="shared" si="3"/>
        <v>1.0971822532740338</v>
      </c>
      <c r="I47" s="15"/>
      <c r="J47" s="29"/>
      <c r="K47" s="29"/>
      <c r="L47" s="30"/>
      <c r="M47" s="30"/>
      <c r="N47" s="30"/>
    </row>
    <row r="48" spans="1:14" s="31" customFormat="1" ht="30" customHeight="1">
      <c r="A48" s="146" t="s">
        <v>216</v>
      </c>
      <c r="B48" s="138" t="s">
        <v>217</v>
      </c>
      <c r="C48" s="146" t="s">
        <v>216</v>
      </c>
      <c r="D48" s="32">
        <v>168.8</v>
      </c>
      <c r="E48" s="32">
        <v>170</v>
      </c>
      <c r="F48" s="32">
        <v>168.8</v>
      </c>
      <c r="G48" s="110">
        <f t="shared" si="2"/>
        <v>1</v>
      </c>
      <c r="H48" s="110">
        <f t="shared" si="3"/>
        <v>0.9929411764705883</v>
      </c>
      <c r="I48" s="15"/>
      <c r="J48" s="29"/>
      <c r="K48" s="29"/>
      <c r="L48" s="30"/>
      <c r="M48" s="30"/>
      <c r="N48" s="30"/>
    </row>
    <row r="49" spans="1:9" ht="17.25" customHeight="1" hidden="1">
      <c r="A49" s="146" t="s">
        <v>77</v>
      </c>
      <c r="B49" s="138" t="s">
        <v>170</v>
      </c>
      <c r="C49" s="146" t="s">
        <v>77</v>
      </c>
      <c r="D49" s="32">
        <v>0</v>
      </c>
      <c r="E49" s="32">
        <v>50</v>
      </c>
      <c r="F49" s="32">
        <v>0</v>
      </c>
      <c r="G49" s="110" t="e">
        <f t="shared" si="2"/>
        <v>#DIV/0!</v>
      </c>
      <c r="H49" s="110">
        <f t="shared" si="3"/>
        <v>0</v>
      </c>
      <c r="I49" s="15"/>
    </row>
    <row r="50" spans="1:9" ht="18" customHeight="1">
      <c r="A50" s="113" t="s">
        <v>134</v>
      </c>
      <c r="B50" s="114" t="s">
        <v>39</v>
      </c>
      <c r="C50" s="113"/>
      <c r="D50" s="32">
        <f>D51+D52+D53+D54+D55+D57+D58</f>
        <v>20528.300000000003</v>
      </c>
      <c r="E50" s="32">
        <f>E51+E52+E53+E54+E55+E57+E58</f>
        <v>15756.500000000002</v>
      </c>
      <c r="F50" s="32">
        <f>F51+F52+F53+F54+F55+F57+F58</f>
        <v>17335.5</v>
      </c>
      <c r="G50" s="110">
        <f t="shared" si="2"/>
        <v>0.8444683680577543</v>
      </c>
      <c r="H50" s="110">
        <f t="shared" si="3"/>
        <v>1.1002126106686128</v>
      </c>
      <c r="I50" s="15"/>
    </row>
    <row r="51" spans="1:9" s="16" customFormat="1" ht="30" customHeight="1">
      <c r="A51" s="115"/>
      <c r="B51" s="56" t="s">
        <v>227</v>
      </c>
      <c r="C51" s="115" t="s">
        <v>228</v>
      </c>
      <c r="D51" s="86">
        <v>8678.3</v>
      </c>
      <c r="E51" s="86">
        <v>6615.1</v>
      </c>
      <c r="F51" s="86">
        <v>7925.7</v>
      </c>
      <c r="G51" s="110">
        <f t="shared" si="2"/>
        <v>0.9132779461415255</v>
      </c>
      <c r="H51" s="110">
        <f t="shared" si="3"/>
        <v>1.198122477362398</v>
      </c>
      <c r="I51" s="20"/>
    </row>
    <row r="52" spans="1:9" s="16" customFormat="1" ht="25.5" customHeight="1" hidden="1">
      <c r="A52" s="115"/>
      <c r="B52" s="56" t="s">
        <v>153</v>
      </c>
      <c r="C52" s="115"/>
      <c r="D52" s="86">
        <v>0</v>
      </c>
      <c r="E52" s="86">
        <v>0</v>
      </c>
      <c r="F52" s="86">
        <v>0</v>
      </c>
      <c r="G52" s="110" t="e">
        <f t="shared" si="2"/>
        <v>#DIV/0!</v>
      </c>
      <c r="H52" s="110" t="e">
        <f t="shared" si="3"/>
        <v>#DIV/0!</v>
      </c>
      <c r="I52" s="20"/>
    </row>
    <row r="53" spans="1:9" s="16" customFormat="1" ht="15">
      <c r="A53" s="115"/>
      <c r="B53" s="56" t="s">
        <v>223</v>
      </c>
      <c r="C53" s="115" t="s">
        <v>224</v>
      </c>
      <c r="D53" s="86">
        <v>88.6</v>
      </c>
      <c r="E53" s="86">
        <v>22.5</v>
      </c>
      <c r="F53" s="86">
        <v>88.6</v>
      </c>
      <c r="G53" s="110">
        <f t="shared" si="2"/>
        <v>1</v>
      </c>
      <c r="H53" s="110">
        <f t="shared" si="3"/>
        <v>3.9377777777777774</v>
      </c>
      <c r="I53" s="20"/>
    </row>
    <row r="54" spans="1:9" s="16" customFormat="1" ht="25.5">
      <c r="A54" s="115"/>
      <c r="B54" s="56" t="s">
        <v>222</v>
      </c>
      <c r="C54" s="115" t="s">
        <v>225</v>
      </c>
      <c r="D54" s="86">
        <v>260</v>
      </c>
      <c r="E54" s="86">
        <v>260</v>
      </c>
      <c r="F54" s="86">
        <v>148</v>
      </c>
      <c r="G54" s="110">
        <f t="shared" si="2"/>
        <v>0.5692307692307692</v>
      </c>
      <c r="H54" s="110">
        <f t="shared" si="3"/>
        <v>0.5692307692307692</v>
      </c>
      <c r="I54" s="20"/>
    </row>
    <row r="55" spans="1:9" s="16" customFormat="1" ht="15">
      <c r="A55" s="115"/>
      <c r="B55" s="56" t="s">
        <v>173</v>
      </c>
      <c r="C55" s="115" t="s">
        <v>226</v>
      </c>
      <c r="D55" s="86">
        <v>7086</v>
      </c>
      <c r="E55" s="86">
        <v>5094.3</v>
      </c>
      <c r="F55" s="86">
        <v>4757.8</v>
      </c>
      <c r="G55" s="110">
        <f t="shared" si="2"/>
        <v>0.6714366356195315</v>
      </c>
      <c r="H55" s="110">
        <f t="shared" si="3"/>
        <v>0.9339457825412716</v>
      </c>
      <c r="I55" s="20"/>
    </row>
    <row r="56" spans="1:9" s="16" customFormat="1" ht="77.25" customHeight="1">
      <c r="A56" s="115"/>
      <c r="B56" s="56" t="s">
        <v>366</v>
      </c>
      <c r="C56" s="115" t="s">
        <v>367</v>
      </c>
      <c r="D56" s="86">
        <v>2840.8</v>
      </c>
      <c r="E56" s="86">
        <v>1632</v>
      </c>
      <c r="F56" s="86">
        <v>591.4</v>
      </c>
      <c r="G56" s="110">
        <f t="shared" si="2"/>
        <v>0.20818079414249505</v>
      </c>
      <c r="H56" s="110">
        <f t="shared" si="3"/>
        <v>0.36237745098039215</v>
      </c>
      <c r="I56" s="20"/>
    </row>
    <row r="57" spans="1:9" s="16" customFormat="1" ht="39" customHeight="1">
      <c r="A57" s="115"/>
      <c r="B57" s="56" t="s">
        <v>304</v>
      </c>
      <c r="C57" s="115" t="s">
        <v>305</v>
      </c>
      <c r="D57" s="86">
        <v>4414.5</v>
      </c>
      <c r="E57" s="86">
        <v>3764.6</v>
      </c>
      <c r="F57" s="86">
        <v>4414.5</v>
      </c>
      <c r="G57" s="110">
        <f t="shared" si="2"/>
        <v>1</v>
      </c>
      <c r="H57" s="110">
        <f t="shared" si="3"/>
        <v>1.1726345428465177</v>
      </c>
      <c r="I57" s="20"/>
    </row>
    <row r="58" spans="1:9" s="16" customFormat="1" ht="24.75" customHeight="1">
      <c r="A58" s="115"/>
      <c r="B58" s="56" t="s">
        <v>399</v>
      </c>
      <c r="C58" s="115" t="s">
        <v>288</v>
      </c>
      <c r="D58" s="86">
        <v>0.9</v>
      </c>
      <c r="E58" s="86"/>
      <c r="F58" s="86">
        <v>0.9</v>
      </c>
      <c r="G58" s="110">
        <f t="shared" si="2"/>
        <v>1</v>
      </c>
      <c r="H58" s="110"/>
      <c r="I58" s="20"/>
    </row>
    <row r="59" spans="1:9" ht="15">
      <c r="A59" s="50" t="s">
        <v>114</v>
      </c>
      <c r="B59" s="45" t="s">
        <v>107</v>
      </c>
      <c r="C59" s="50"/>
      <c r="D59" s="83">
        <f>D60</f>
        <v>924</v>
      </c>
      <c r="E59" s="83">
        <f>E60</f>
        <v>924</v>
      </c>
      <c r="F59" s="83">
        <f>F60</f>
        <v>924</v>
      </c>
      <c r="G59" s="110">
        <f t="shared" si="2"/>
        <v>1</v>
      </c>
      <c r="H59" s="110">
        <f t="shared" si="3"/>
        <v>1</v>
      </c>
      <c r="I59" s="15"/>
    </row>
    <row r="60" spans="1:9" ht="27.75" customHeight="1">
      <c r="A60" s="146" t="s">
        <v>115</v>
      </c>
      <c r="B60" s="138" t="s">
        <v>174</v>
      </c>
      <c r="C60" s="146" t="s">
        <v>229</v>
      </c>
      <c r="D60" s="32">
        <v>924</v>
      </c>
      <c r="E60" s="32">
        <v>924</v>
      </c>
      <c r="F60" s="32">
        <v>924</v>
      </c>
      <c r="G60" s="110">
        <f t="shared" si="2"/>
        <v>1</v>
      </c>
      <c r="H60" s="110">
        <f t="shared" si="3"/>
        <v>1</v>
      </c>
      <c r="I60" s="15"/>
    </row>
    <row r="61" spans="1:9" ht="20.25" customHeight="1">
      <c r="A61" s="50" t="s">
        <v>78</v>
      </c>
      <c r="B61" s="45" t="s">
        <v>175</v>
      </c>
      <c r="C61" s="50"/>
      <c r="D61" s="83">
        <f>D62</f>
        <v>199.7</v>
      </c>
      <c r="E61" s="83">
        <f>E62</f>
        <v>200</v>
      </c>
      <c r="F61" s="83">
        <f>F62</f>
        <v>199.7</v>
      </c>
      <c r="G61" s="110">
        <f t="shared" si="2"/>
        <v>1</v>
      </c>
      <c r="H61" s="110">
        <f t="shared" si="3"/>
        <v>0.9984999999999999</v>
      </c>
      <c r="I61" s="15"/>
    </row>
    <row r="62" spans="1:9" ht="34.5" customHeight="1">
      <c r="A62" s="146" t="s">
        <v>163</v>
      </c>
      <c r="B62" s="138" t="s">
        <v>176</v>
      </c>
      <c r="C62" s="146"/>
      <c r="D62" s="32">
        <f>D63+D64</f>
        <v>199.7</v>
      </c>
      <c r="E62" s="32">
        <f>E63+E64</f>
        <v>200</v>
      </c>
      <c r="F62" s="32">
        <f>F63+F64</f>
        <v>199.7</v>
      </c>
      <c r="G62" s="110">
        <f t="shared" si="2"/>
        <v>1</v>
      </c>
      <c r="H62" s="110">
        <f t="shared" si="3"/>
        <v>0.9984999999999999</v>
      </c>
      <c r="I62" s="15"/>
    </row>
    <row r="63" spans="1:9" s="16" customFormat="1" ht="27.75" customHeight="1">
      <c r="A63" s="85"/>
      <c r="B63" s="58" t="s">
        <v>321</v>
      </c>
      <c r="C63" s="85" t="s">
        <v>322</v>
      </c>
      <c r="D63" s="86">
        <v>99.9</v>
      </c>
      <c r="E63" s="86">
        <v>100</v>
      </c>
      <c r="F63" s="86">
        <v>99.9</v>
      </c>
      <c r="G63" s="110">
        <f t="shared" si="2"/>
        <v>1</v>
      </c>
      <c r="H63" s="110">
        <f t="shared" si="3"/>
        <v>0.9990000000000001</v>
      </c>
      <c r="I63" s="20"/>
    </row>
    <row r="64" spans="1:9" s="16" customFormat="1" ht="28.5" customHeight="1">
      <c r="A64" s="85"/>
      <c r="B64" s="58" t="s">
        <v>361</v>
      </c>
      <c r="C64" s="85" t="s">
        <v>360</v>
      </c>
      <c r="D64" s="86">
        <v>99.8</v>
      </c>
      <c r="E64" s="86">
        <v>100</v>
      </c>
      <c r="F64" s="86">
        <v>99.8</v>
      </c>
      <c r="G64" s="110">
        <f t="shared" si="2"/>
        <v>1</v>
      </c>
      <c r="H64" s="110">
        <f t="shared" si="3"/>
        <v>0.998</v>
      </c>
      <c r="I64" s="20"/>
    </row>
    <row r="65" spans="1:9" s="16" customFormat="1" ht="30" customHeight="1" hidden="1">
      <c r="A65" s="85"/>
      <c r="B65" s="58" t="s">
        <v>178</v>
      </c>
      <c r="C65" s="85" t="s">
        <v>177</v>
      </c>
      <c r="D65" s="86">
        <v>0</v>
      </c>
      <c r="E65" s="86">
        <v>0</v>
      </c>
      <c r="F65" s="86">
        <v>0</v>
      </c>
      <c r="G65" s="110" t="e">
        <f t="shared" si="2"/>
        <v>#DIV/0!</v>
      </c>
      <c r="H65" s="110" t="e">
        <f t="shared" si="3"/>
        <v>#DIV/0!</v>
      </c>
      <c r="I65" s="20"/>
    </row>
    <row r="66" spans="1:9" ht="19.5" customHeight="1">
      <c r="A66" s="50" t="s">
        <v>79</v>
      </c>
      <c r="B66" s="45" t="s">
        <v>43</v>
      </c>
      <c r="C66" s="50"/>
      <c r="D66" s="83">
        <f>D70+D74+D67+D68+D69+D71</f>
        <v>28246.9</v>
      </c>
      <c r="E66" s="83">
        <f>E70+E74+E67+E68+E69+E71</f>
        <v>19044.699999999997</v>
      </c>
      <c r="F66" s="83">
        <f>F70+F74+F67+F68+F69+F71</f>
        <v>18907</v>
      </c>
      <c r="G66" s="110">
        <f t="shared" si="2"/>
        <v>0.6693477868367856</v>
      </c>
      <c r="H66" s="110">
        <f t="shared" si="3"/>
        <v>0.9927696419476286</v>
      </c>
      <c r="I66" s="15"/>
    </row>
    <row r="67" spans="1:9" ht="33" customHeight="1">
      <c r="A67" s="146" t="s">
        <v>244</v>
      </c>
      <c r="B67" s="138" t="s">
        <v>245</v>
      </c>
      <c r="C67" s="146" t="s">
        <v>246</v>
      </c>
      <c r="D67" s="32">
        <v>1672.5</v>
      </c>
      <c r="E67" s="32">
        <v>1672.5</v>
      </c>
      <c r="F67" s="32">
        <v>1672.5</v>
      </c>
      <c r="G67" s="110">
        <f t="shared" si="2"/>
        <v>1</v>
      </c>
      <c r="H67" s="110">
        <f t="shared" si="3"/>
        <v>1</v>
      </c>
      <c r="I67" s="15"/>
    </row>
    <row r="68" spans="1:9" ht="33" customHeight="1">
      <c r="A68" s="146" t="s">
        <v>244</v>
      </c>
      <c r="B68" s="138" t="s">
        <v>324</v>
      </c>
      <c r="C68" s="146" t="s">
        <v>323</v>
      </c>
      <c r="D68" s="32">
        <v>319</v>
      </c>
      <c r="E68" s="32">
        <v>271.6</v>
      </c>
      <c r="F68" s="32">
        <v>319</v>
      </c>
      <c r="G68" s="110">
        <f t="shared" si="2"/>
        <v>1</v>
      </c>
      <c r="H68" s="110">
        <f t="shared" si="3"/>
        <v>1.174521354933726</v>
      </c>
      <c r="I68" s="15"/>
    </row>
    <row r="69" spans="1:9" ht="48.75" customHeight="1">
      <c r="A69" s="146" t="s">
        <v>354</v>
      </c>
      <c r="B69" s="138" t="s">
        <v>355</v>
      </c>
      <c r="C69" s="146" t="s">
        <v>356</v>
      </c>
      <c r="D69" s="32">
        <v>8</v>
      </c>
      <c r="E69" s="32">
        <v>8</v>
      </c>
      <c r="F69" s="32">
        <v>8</v>
      </c>
      <c r="G69" s="110">
        <f t="shared" si="2"/>
        <v>1</v>
      </c>
      <c r="H69" s="110">
        <f t="shared" si="3"/>
        <v>1</v>
      </c>
      <c r="I69" s="15"/>
    </row>
    <row r="70" spans="1:9" s="22" customFormat="1" ht="69.75" customHeight="1">
      <c r="A70" s="143" t="s">
        <v>125</v>
      </c>
      <c r="B70" s="59" t="s">
        <v>230</v>
      </c>
      <c r="C70" s="116" t="s">
        <v>231</v>
      </c>
      <c r="D70" s="117">
        <v>7538</v>
      </c>
      <c r="E70" s="117">
        <v>7538</v>
      </c>
      <c r="F70" s="117">
        <v>0</v>
      </c>
      <c r="G70" s="110">
        <f t="shared" si="2"/>
        <v>0</v>
      </c>
      <c r="H70" s="110">
        <f t="shared" si="3"/>
        <v>0</v>
      </c>
      <c r="I70" s="21"/>
    </row>
    <row r="71" spans="1:9" s="22" customFormat="1" ht="35.25" customHeight="1">
      <c r="A71" s="143"/>
      <c r="B71" s="59" t="s">
        <v>232</v>
      </c>
      <c r="C71" s="116" t="s">
        <v>233</v>
      </c>
      <c r="D71" s="117">
        <v>16677.2</v>
      </c>
      <c r="E71" s="117">
        <v>9445.3</v>
      </c>
      <c r="F71" s="117">
        <v>15049.6</v>
      </c>
      <c r="G71" s="110">
        <f t="shared" si="2"/>
        <v>0.9024056796104861</v>
      </c>
      <c r="H71" s="110">
        <f t="shared" si="3"/>
        <v>1.593342720718241</v>
      </c>
      <c r="I71" s="21"/>
    </row>
    <row r="72" spans="1:9" s="24" customFormat="1" ht="45" customHeight="1">
      <c r="A72" s="118"/>
      <c r="B72" s="119" t="s">
        <v>375</v>
      </c>
      <c r="C72" s="120" t="s">
        <v>369</v>
      </c>
      <c r="D72" s="121">
        <v>11903.9</v>
      </c>
      <c r="E72" s="121">
        <v>8409.8</v>
      </c>
      <c r="F72" s="121">
        <v>11414.3</v>
      </c>
      <c r="G72" s="110">
        <f t="shared" si="2"/>
        <v>0.9588706222330496</v>
      </c>
      <c r="H72" s="110">
        <f t="shared" si="3"/>
        <v>1.357261766034864</v>
      </c>
      <c r="I72" s="23"/>
    </row>
    <row r="73" spans="1:9" s="24" customFormat="1" ht="66.75" customHeight="1" hidden="1">
      <c r="A73" s="118"/>
      <c r="B73" s="119" t="s">
        <v>181</v>
      </c>
      <c r="C73" s="120" t="s">
        <v>180</v>
      </c>
      <c r="D73" s="121">
        <v>0</v>
      </c>
      <c r="E73" s="121">
        <v>0</v>
      </c>
      <c r="F73" s="121">
        <v>0</v>
      </c>
      <c r="G73" s="110" t="e">
        <f t="shared" si="2"/>
        <v>#DIV/0!</v>
      </c>
      <c r="H73" s="110" t="e">
        <f t="shared" si="3"/>
        <v>#DIV/0!</v>
      </c>
      <c r="I73" s="23"/>
    </row>
    <row r="74" spans="1:9" s="22" customFormat="1" ht="30.75" customHeight="1">
      <c r="A74" s="143" t="s">
        <v>80</v>
      </c>
      <c r="B74" s="59" t="s">
        <v>218</v>
      </c>
      <c r="C74" s="116"/>
      <c r="D74" s="117">
        <f>D75+D78+D76+D77</f>
        <v>2032.2</v>
      </c>
      <c r="E74" s="117">
        <f>E75+E78+E76+E77</f>
        <v>109.3</v>
      </c>
      <c r="F74" s="117">
        <f>F75+F78+F76+F77</f>
        <v>1857.9</v>
      </c>
      <c r="G74" s="110">
        <f t="shared" si="2"/>
        <v>0.9142308827871273</v>
      </c>
      <c r="H74" s="110">
        <f t="shared" si="3"/>
        <v>16.998170173833486</v>
      </c>
      <c r="I74" s="25"/>
    </row>
    <row r="75" spans="1:9" s="24" customFormat="1" ht="29.25" customHeight="1">
      <c r="A75" s="118"/>
      <c r="B75" s="61" t="s">
        <v>129</v>
      </c>
      <c r="C75" s="118" t="s">
        <v>320</v>
      </c>
      <c r="D75" s="121">
        <v>172.9</v>
      </c>
      <c r="E75" s="121">
        <v>100</v>
      </c>
      <c r="F75" s="121">
        <v>172.9</v>
      </c>
      <c r="G75" s="110">
        <f t="shared" si="2"/>
        <v>1</v>
      </c>
      <c r="H75" s="110">
        <f t="shared" si="3"/>
        <v>1.729</v>
      </c>
      <c r="I75" s="23"/>
    </row>
    <row r="76" spans="1:9" s="24" customFormat="1" ht="40.5" customHeight="1">
      <c r="A76" s="118"/>
      <c r="B76" s="61" t="s">
        <v>384</v>
      </c>
      <c r="C76" s="118" t="s">
        <v>381</v>
      </c>
      <c r="D76" s="121">
        <v>1480</v>
      </c>
      <c r="E76" s="121"/>
      <c r="F76" s="121">
        <v>1305.7</v>
      </c>
      <c r="G76" s="110">
        <f t="shared" si="2"/>
        <v>0.8822297297297298</v>
      </c>
      <c r="H76" s="110"/>
      <c r="I76" s="23"/>
    </row>
    <row r="77" spans="1:9" s="24" customFormat="1" ht="58.5" customHeight="1">
      <c r="A77" s="118"/>
      <c r="B77" s="61" t="s">
        <v>383</v>
      </c>
      <c r="C77" s="118" t="s">
        <v>382</v>
      </c>
      <c r="D77" s="121">
        <v>370</v>
      </c>
      <c r="E77" s="121"/>
      <c r="F77" s="121">
        <v>370</v>
      </c>
      <c r="G77" s="110">
        <f t="shared" si="2"/>
        <v>1</v>
      </c>
      <c r="H77" s="110"/>
      <c r="I77" s="23"/>
    </row>
    <row r="78" spans="1:9" s="24" customFormat="1" ht="29.25" customHeight="1">
      <c r="A78" s="118"/>
      <c r="B78" s="61" t="s">
        <v>363</v>
      </c>
      <c r="C78" s="118" t="s">
        <v>362</v>
      </c>
      <c r="D78" s="121">
        <v>9.3</v>
      </c>
      <c r="E78" s="121">
        <v>9.3</v>
      </c>
      <c r="F78" s="121">
        <v>9.3</v>
      </c>
      <c r="G78" s="110">
        <f t="shared" si="2"/>
        <v>1</v>
      </c>
      <c r="H78" s="110">
        <f t="shared" si="3"/>
        <v>1</v>
      </c>
      <c r="I78" s="23"/>
    </row>
    <row r="79" spans="1:9" ht="21" customHeight="1">
      <c r="A79" s="50" t="s">
        <v>81</v>
      </c>
      <c r="B79" s="45" t="s">
        <v>44</v>
      </c>
      <c r="C79" s="50"/>
      <c r="D79" s="83">
        <f>D80+D83</f>
        <v>8260.300000000001</v>
      </c>
      <c r="E79" s="83">
        <f>E80+E83</f>
        <v>1253.2</v>
      </c>
      <c r="F79" s="83">
        <f>F80+F83</f>
        <v>8186</v>
      </c>
      <c r="G79" s="110">
        <f t="shared" si="2"/>
        <v>0.9910051693037781</v>
      </c>
      <c r="H79" s="110">
        <f t="shared" si="3"/>
        <v>6.532077880625598</v>
      </c>
      <c r="I79" s="15"/>
    </row>
    <row r="80" spans="1:9" ht="18.75" customHeight="1">
      <c r="A80" s="146" t="s">
        <v>82</v>
      </c>
      <c r="B80" s="45" t="s">
        <v>45</v>
      </c>
      <c r="C80" s="50"/>
      <c r="D80" s="32">
        <f>D82+D81</f>
        <v>758.7</v>
      </c>
      <c r="E80" s="32">
        <f>E82+E81</f>
        <v>135</v>
      </c>
      <c r="F80" s="32">
        <f>F82+F81</f>
        <v>758.5</v>
      </c>
      <c r="G80" s="110">
        <f t="shared" si="2"/>
        <v>0.9997363911954659</v>
      </c>
      <c r="H80" s="110">
        <f t="shared" si="3"/>
        <v>5.618518518518519</v>
      </c>
      <c r="I80" s="15"/>
    </row>
    <row r="81" spans="1:9" ht="30" customHeight="1" hidden="1">
      <c r="A81" s="146"/>
      <c r="B81" s="138" t="s">
        <v>249</v>
      </c>
      <c r="C81" s="146" t="s">
        <v>247</v>
      </c>
      <c r="D81" s="32">
        <v>0</v>
      </c>
      <c r="E81" s="32">
        <v>0</v>
      </c>
      <c r="F81" s="32">
        <v>0</v>
      </c>
      <c r="G81" s="110" t="e">
        <f t="shared" si="2"/>
        <v>#DIV/0!</v>
      </c>
      <c r="H81" s="110" t="e">
        <f t="shared" si="3"/>
        <v>#DIV/0!</v>
      </c>
      <c r="I81" s="15"/>
    </row>
    <row r="82" spans="1:9" ht="18.75" customHeight="1">
      <c r="A82" s="146"/>
      <c r="B82" s="138" t="s">
        <v>182</v>
      </c>
      <c r="C82" s="146" t="s">
        <v>234</v>
      </c>
      <c r="D82" s="32">
        <v>758.7</v>
      </c>
      <c r="E82" s="32">
        <v>135</v>
      </c>
      <c r="F82" s="32">
        <v>758.5</v>
      </c>
      <c r="G82" s="110">
        <f t="shared" si="2"/>
        <v>0.9997363911954659</v>
      </c>
      <c r="H82" s="110">
        <f t="shared" si="3"/>
        <v>5.618518518518519</v>
      </c>
      <c r="I82" s="15"/>
    </row>
    <row r="83" spans="1:9" ht="15">
      <c r="A83" s="50" t="s">
        <v>83</v>
      </c>
      <c r="B83" s="45" t="s">
        <v>46</v>
      </c>
      <c r="C83" s="50"/>
      <c r="D83" s="83">
        <f>D89+D86+D87+D84+D88</f>
        <v>7501.6</v>
      </c>
      <c r="E83" s="83">
        <f>E89+E86+E87+E84+E88</f>
        <v>1118.2</v>
      </c>
      <c r="F83" s="83">
        <f>F89+F86+F87+F84+F88</f>
        <v>7427.5</v>
      </c>
      <c r="G83" s="110">
        <f t="shared" si="2"/>
        <v>0.9901221072837794</v>
      </c>
      <c r="H83" s="110">
        <f t="shared" si="3"/>
        <v>6.642371668753353</v>
      </c>
      <c r="I83" s="15"/>
    </row>
    <row r="84" spans="1:9" ht="25.5">
      <c r="A84" s="50"/>
      <c r="B84" s="138" t="s">
        <v>291</v>
      </c>
      <c r="C84" s="146" t="s">
        <v>235</v>
      </c>
      <c r="D84" s="32">
        <v>6054</v>
      </c>
      <c r="E84" s="32">
        <v>548.2</v>
      </c>
      <c r="F84" s="32">
        <v>6024</v>
      </c>
      <c r="G84" s="110">
        <f t="shared" si="2"/>
        <v>0.9950445986124876</v>
      </c>
      <c r="H84" s="110">
        <f t="shared" si="3"/>
        <v>10.98869025902955</v>
      </c>
      <c r="I84" s="15"/>
    </row>
    <row r="85" spans="1:9" ht="41.25" customHeight="1">
      <c r="A85" s="50"/>
      <c r="B85" s="63" t="s">
        <v>385</v>
      </c>
      <c r="C85" s="122"/>
      <c r="D85" s="32">
        <v>5555.8</v>
      </c>
      <c r="E85" s="32" t="e">
        <f>#REF!</f>
        <v>#REF!</v>
      </c>
      <c r="F85" s="32">
        <v>5525.8</v>
      </c>
      <c r="G85" s="110">
        <f t="shared" si="2"/>
        <v>0.9946002375895461</v>
      </c>
      <c r="H85" s="110" t="e">
        <f t="shared" si="3"/>
        <v>#REF!</v>
      </c>
      <c r="I85" s="15"/>
    </row>
    <row r="86" spans="1:9" s="16" customFormat="1" ht="17.25" customHeight="1">
      <c r="A86" s="85"/>
      <c r="B86" s="138" t="s">
        <v>326</v>
      </c>
      <c r="C86" s="123" t="s">
        <v>325</v>
      </c>
      <c r="D86" s="86">
        <v>110</v>
      </c>
      <c r="E86" s="86">
        <v>60</v>
      </c>
      <c r="F86" s="86">
        <v>66</v>
      </c>
      <c r="G86" s="110">
        <f t="shared" si="2"/>
        <v>0.6</v>
      </c>
      <c r="H86" s="110">
        <f t="shared" si="3"/>
        <v>1.1</v>
      </c>
      <c r="I86" s="20"/>
    </row>
    <row r="87" spans="1:9" s="16" customFormat="1" ht="16.5" customHeight="1">
      <c r="A87" s="85"/>
      <c r="B87" s="138" t="s">
        <v>328</v>
      </c>
      <c r="C87" s="123" t="s">
        <v>327</v>
      </c>
      <c r="D87" s="86">
        <v>1327.6</v>
      </c>
      <c r="E87" s="86">
        <v>500</v>
      </c>
      <c r="F87" s="86">
        <v>1327.6</v>
      </c>
      <c r="G87" s="110">
        <f t="shared" si="2"/>
        <v>1</v>
      </c>
      <c r="H87" s="110">
        <f t="shared" si="3"/>
        <v>2.6552</v>
      </c>
      <c r="I87" s="20"/>
    </row>
    <row r="88" spans="1:9" s="16" customFormat="1" ht="16.5" customHeight="1">
      <c r="A88" s="85"/>
      <c r="B88" s="138" t="s">
        <v>371</v>
      </c>
      <c r="C88" s="123" t="s">
        <v>370</v>
      </c>
      <c r="D88" s="86">
        <v>10</v>
      </c>
      <c r="E88" s="86">
        <v>10</v>
      </c>
      <c r="F88" s="86">
        <v>9.9</v>
      </c>
      <c r="G88" s="110">
        <f t="shared" si="2"/>
        <v>0.99</v>
      </c>
      <c r="H88" s="110">
        <f t="shared" si="3"/>
        <v>0.99</v>
      </c>
      <c r="I88" s="20"/>
    </row>
    <row r="89" spans="1:9" ht="55.5" customHeight="1" hidden="1">
      <c r="A89" s="146" t="s">
        <v>47</v>
      </c>
      <c r="B89" s="63" t="s">
        <v>183</v>
      </c>
      <c r="C89" s="122"/>
      <c r="D89" s="32">
        <f>D90+D91+D92</f>
        <v>0</v>
      </c>
      <c r="E89" s="32">
        <f>E90+E91+E92</f>
        <v>0</v>
      </c>
      <c r="F89" s="32">
        <f>F90+F91+F92</f>
        <v>0</v>
      </c>
      <c r="G89" s="110" t="e">
        <f t="shared" si="2"/>
        <v>#DIV/0!</v>
      </c>
      <c r="H89" s="110" t="e">
        <f t="shared" si="3"/>
        <v>#DIV/0!</v>
      </c>
      <c r="I89" s="15"/>
    </row>
    <row r="90" spans="1:9" s="16" customFormat="1" ht="16.5" customHeight="1" hidden="1">
      <c r="A90" s="85"/>
      <c r="B90" s="64" t="s">
        <v>184</v>
      </c>
      <c r="C90" s="123" t="s">
        <v>185</v>
      </c>
      <c r="D90" s="86">
        <v>0</v>
      </c>
      <c r="E90" s="86">
        <v>0</v>
      </c>
      <c r="F90" s="86">
        <v>0</v>
      </c>
      <c r="G90" s="110" t="e">
        <f t="shared" si="2"/>
        <v>#DIV/0!</v>
      </c>
      <c r="H90" s="110" t="e">
        <f t="shared" si="3"/>
        <v>#DIV/0!</v>
      </c>
      <c r="I90" s="20"/>
    </row>
    <row r="91" spans="1:9" s="16" customFormat="1" ht="19.5" customHeight="1" hidden="1">
      <c r="A91" s="85"/>
      <c r="B91" s="64" t="s">
        <v>186</v>
      </c>
      <c r="C91" s="123" t="s">
        <v>187</v>
      </c>
      <c r="D91" s="86">
        <v>0</v>
      </c>
      <c r="E91" s="86">
        <v>0</v>
      </c>
      <c r="F91" s="86">
        <v>0</v>
      </c>
      <c r="G91" s="110" t="e">
        <f t="shared" si="2"/>
        <v>#DIV/0!</v>
      </c>
      <c r="H91" s="110" t="e">
        <f t="shared" si="3"/>
        <v>#DIV/0!</v>
      </c>
      <c r="I91" s="20"/>
    </row>
    <row r="92" spans="1:9" s="16" customFormat="1" ht="19.5" customHeight="1" hidden="1">
      <c r="A92" s="85"/>
      <c r="B92" s="64" t="s">
        <v>159</v>
      </c>
      <c r="C92" s="123" t="s">
        <v>188</v>
      </c>
      <c r="D92" s="86">
        <v>0</v>
      </c>
      <c r="E92" s="86">
        <v>0</v>
      </c>
      <c r="F92" s="86">
        <v>0</v>
      </c>
      <c r="G92" s="110" t="e">
        <f t="shared" si="2"/>
        <v>#DIV/0!</v>
      </c>
      <c r="H92" s="110" t="e">
        <f t="shared" si="3"/>
        <v>#DIV/0!</v>
      </c>
      <c r="I92" s="20"/>
    </row>
    <row r="93" spans="1:9" ht="14.25" customHeight="1">
      <c r="A93" s="50" t="s">
        <v>49</v>
      </c>
      <c r="B93" s="45" t="s">
        <v>50</v>
      </c>
      <c r="C93" s="50"/>
      <c r="D93" s="83">
        <f>D94+D96+D97+D99</f>
        <v>471426.39999999997</v>
      </c>
      <c r="E93" s="83">
        <f>E94+E96+E97+E99</f>
        <v>358607.10000000003</v>
      </c>
      <c r="F93" s="83">
        <f>F94+F96+F97+F99</f>
        <v>470365.39999999997</v>
      </c>
      <c r="G93" s="110">
        <f t="shared" si="2"/>
        <v>0.9977493835729183</v>
      </c>
      <c r="H93" s="110">
        <f t="shared" si="3"/>
        <v>1.3116455307215054</v>
      </c>
      <c r="I93" s="15"/>
    </row>
    <row r="94" spans="1:9" ht="14.25" customHeight="1">
      <c r="A94" s="146" t="s">
        <v>51</v>
      </c>
      <c r="B94" s="138" t="s">
        <v>155</v>
      </c>
      <c r="C94" s="146" t="s">
        <v>51</v>
      </c>
      <c r="D94" s="32">
        <v>148038.8</v>
      </c>
      <c r="E94" s="32">
        <v>110645.9</v>
      </c>
      <c r="F94" s="32">
        <v>147642.4</v>
      </c>
      <c r="G94" s="110">
        <f t="shared" si="2"/>
        <v>0.9973223236070544</v>
      </c>
      <c r="H94" s="110">
        <f t="shared" si="3"/>
        <v>1.3343684673358887</v>
      </c>
      <c r="I94" s="15"/>
    </row>
    <row r="95" spans="1:9" s="16" customFormat="1" ht="38.25">
      <c r="A95" s="85"/>
      <c r="B95" s="58" t="s">
        <v>236</v>
      </c>
      <c r="C95" s="85" t="s">
        <v>339</v>
      </c>
      <c r="D95" s="86">
        <v>7567.9</v>
      </c>
      <c r="E95" s="86">
        <v>6373.8</v>
      </c>
      <c r="F95" s="86">
        <v>7197.8</v>
      </c>
      <c r="G95" s="110">
        <f t="shared" si="2"/>
        <v>0.9510960768509098</v>
      </c>
      <c r="H95" s="110">
        <f t="shared" si="3"/>
        <v>1.129279236875961</v>
      </c>
      <c r="I95" s="20"/>
    </row>
    <row r="96" spans="1:9" ht="16.5" customHeight="1">
      <c r="A96" s="146" t="s">
        <v>53</v>
      </c>
      <c r="B96" s="138" t="s">
        <v>156</v>
      </c>
      <c r="C96" s="146" t="s">
        <v>53</v>
      </c>
      <c r="D96" s="32">
        <v>294736.3</v>
      </c>
      <c r="E96" s="32">
        <v>224511.5</v>
      </c>
      <c r="F96" s="32">
        <v>294479.3</v>
      </c>
      <c r="G96" s="110">
        <f t="shared" si="2"/>
        <v>0.9991280341104913</v>
      </c>
      <c r="H96" s="110">
        <f t="shared" si="3"/>
        <v>1.3116446150865322</v>
      </c>
      <c r="I96" s="15"/>
    </row>
    <row r="97" spans="1:9" ht="15.75" customHeight="1">
      <c r="A97" s="146" t="s">
        <v>54</v>
      </c>
      <c r="B97" s="138" t="s">
        <v>189</v>
      </c>
      <c r="C97" s="146" t="s">
        <v>54</v>
      </c>
      <c r="D97" s="32">
        <v>5491.2</v>
      </c>
      <c r="E97" s="32">
        <v>5431.8</v>
      </c>
      <c r="F97" s="32">
        <v>5291.2</v>
      </c>
      <c r="G97" s="110">
        <f t="shared" si="2"/>
        <v>0.9635780885780886</v>
      </c>
      <c r="H97" s="110">
        <f t="shared" si="3"/>
        <v>0.9741153945285171</v>
      </c>
      <c r="I97" s="15"/>
    </row>
    <row r="98" spans="1:9" s="16" customFormat="1" ht="15" customHeight="1" hidden="1">
      <c r="A98" s="85"/>
      <c r="B98" s="58" t="s">
        <v>42</v>
      </c>
      <c r="C98" s="85"/>
      <c r="D98" s="86">
        <v>0</v>
      </c>
      <c r="E98" s="86">
        <v>0</v>
      </c>
      <c r="F98" s="86">
        <v>0</v>
      </c>
      <c r="G98" s="110" t="e">
        <f t="shared" si="2"/>
        <v>#DIV/0!</v>
      </c>
      <c r="H98" s="110" t="e">
        <f t="shared" si="3"/>
        <v>#DIV/0!</v>
      </c>
      <c r="I98" s="20"/>
    </row>
    <row r="99" spans="1:9" ht="15">
      <c r="A99" s="146" t="s">
        <v>56</v>
      </c>
      <c r="B99" s="138" t="s">
        <v>57</v>
      </c>
      <c r="C99" s="146" t="s">
        <v>56</v>
      </c>
      <c r="D99" s="32">
        <v>23160.1</v>
      </c>
      <c r="E99" s="32">
        <v>18017.9</v>
      </c>
      <c r="F99" s="32">
        <v>22952.5</v>
      </c>
      <c r="G99" s="110">
        <f t="shared" si="2"/>
        <v>0.9910363081333846</v>
      </c>
      <c r="H99" s="110">
        <f t="shared" si="3"/>
        <v>1.2738720938622148</v>
      </c>
      <c r="I99" s="15"/>
    </row>
    <row r="100" spans="1:9" s="16" customFormat="1" ht="15">
      <c r="A100" s="85"/>
      <c r="B100" s="58" t="s">
        <v>58</v>
      </c>
      <c r="C100" s="85"/>
      <c r="D100" s="86">
        <v>398.1</v>
      </c>
      <c r="E100" s="86">
        <v>390</v>
      </c>
      <c r="F100" s="86">
        <v>391.3</v>
      </c>
      <c r="G100" s="110">
        <f t="shared" si="2"/>
        <v>0.9829188646068827</v>
      </c>
      <c r="H100" s="110">
        <f t="shared" si="3"/>
        <v>1.0033333333333334</v>
      </c>
      <c r="I100" s="20"/>
    </row>
    <row r="101" spans="1:9" ht="17.25" customHeight="1">
      <c r="A101" s="50" t="s">
        <v>59</v>
      </c>
      <c r="B101" s="45" t="s">
        <v>158</v>
      </c>
      <c r="C101" s="50"/>
      <c r="D101" s="83">
        <f>D102++D103</f>
        <v>75041.40000000001</v>
      </c>
      <c r="E101" s="83">
        <f>E102++E103</f>
        <v>55537.2</v>
      </c>
      <c r="F101" s="83">
        <f>F102++F103</f>
        <v>69325.90000000001</v>
      </c>
      <c r="G101" s="110">
        <f t="shared" si="2"/>
        <v>0.9238353762056678</v>
      </c>
      <c r="H101" s="110">
        <f t="shared" si="3"/>
        <v>1.2482786312597685</v>
      </c>
      <c r="I101" s="15"/>
    </row>
    <row r="102" spans="1:9" ht="15">
      <c r="A102" s="146" t="s">
        <v>60</v>
      </c>
      <c r="B102" s="138" t="s">
        <v>61</v>
      </c>
      <c r="C102" s="146" t="s">
        <v>60</v>
      </c>
      <c r="D102" s="32">
        <v>71208.3</v>
      </c>
      <c r="E102" s="32">
        <v>52584.5</v>
      </c>
      <c r="F102" s="32">
        <v>65654.6</v>
      </c>
      <c r="G102" s="110">
        <f t="shared" si="2"/>
        <v>0.9220076873061146</v>
      </c>
      <c r="H102" s="110">
        <f t="shared" si="3"/>
        <v>1.2485542317603098</v>
      </c>
      <c r="I102" s="15"/>
    </row>
    <row r="103" spans="1:9" ht="15">
      <c r="A103" s="146" t="s">
        <v>62</v>
      </c>
      <c r="B103" s="138" t="s">
        <v>113</v>
      </c>
      <c r="C103" s="146" t="s">
        <v>62</v>
      </c>
      <c r="D103" s="32">
        <v>3833.1</v>
      </c>
      <c r="E103" s="32">
        <v>2952.7</v>
      </c>
      <c r="F103" s="32">
        <v>3671.3</v>
      </c>
      <c r="G103" s="110">
        <f t="shared" si="2"/>
        <v>0.9577887349664763</v>
      </c>
      <c r="H103" s="110">
        <f t="shared" si="3"/>
        <v>1.2433704744809837</v>
      </c>
      <c r="I103" s="15"/>
    </row>
    <row r="104" spans="1:9" s="16" customFormat="1" ht="15" hidden="1">
      <c r="A104" s="85"/>
      <c r="B104" s="58" t="s">
        <v>42</v>
      </c>
      <c r="C104" s="85"/>
      <c r="D104" s="86">
        <v>0</v>
      </c>
      <c r="E104" s="86">
        <v>0</v>
      </c>
      <c r="F104" s="86">
        <v>0</v>
      </c>
      <c r="G104" s="110" t="e">
        <f t="shared" si="2"/>
        <v>#DIV/0!</v>
      </c>
      <c r="H104" s="110" t="e">
        <f t="shared" si="3"/>
        <v>#DIV/0!</v>
      </c>
      <c r="I104" s="20"/>
    </row>
    <row r="105" spans="1:9" ht="23.25" customHeight="1">
      <c r="A105" s="62" t="s">
        <v>63</v>
      </c>
      <c r="B105" s="144" t="s">
        <v>64</v>
      </c>
      <c r="C105" s="62"/>
      <c r="D105" s="51">
        <f>D106+D108+D111+D112+D115+D113+D114+D107+D109+D110</f>
        <v>15773.2</v>
      </c>
      <c r="E105" s="51">
        <f>E106+E108+E111+E112+E115+E113+E114+E107+E109+E110</f>
        <v>13840.599999999997</v>
      </c>
      <c r="F105" s="51">
        <f>F106+F108+F111+F112+F115+F113+F114+F107+F109+F110</f>
        <v>14986.8</v>
      </c>
      <c r="G105" s="110">
        <f t="shared" si="2"/>
        <v>0.9501432810082925</v>
      </c>
      <c r="H105" s="110">
        <f t="shared" si="3"/>
        <v>1.0828143288585756</v>
      </c>
      <c r="I105" s="15"/>
    </row>
    <row r="106" spans="1:9" ht="30" customHeight="1">
      <c r="A106" s="143" t="s">
        <v>65</v>
      </c>
      <c r="B106" s="68" t="s">
        <v>237</v>
      </c>
      <c r="C106" s="143" t="s">
        <v>65</v>
      </c>
      <c r="D106" s="117">
        <v>1207.6</v>
      </c>
      <c r="E106" s="117">
        <v>807.3</v>
      </c>
      <c r="F106" s="117">
        <v>1115.5</v>
      </c>
      <c r="G106" s="110">
        <f t="shared" si="2"/>
        <v>0.9237330241801922</v>
      </c>
      <c r="H106" s="110">
        <f t="shared" si="3"/>
        <v>1.381766381766382</v>
      </c>
      <c r="I106" s="15"/>
    </row>
    <row r="107" spans="1:9" ht="44.25" customHeight="1">
      <c r="A107" s="143" t="s">
        <v>66</v>
      </c>
      <c r="B107" s="68" t="s">
        <v>250</v>
      </c>
      <c r="C107" s="143" t="s">
        <v>251</v>
      </c>
      <c r="D107" s="117">
        <v>103.3</v>
      </c>
      <c r="E107" s="117">
        <v>93.7</v>
      </c>
      <c r="F107" s="117">
        <v>103.3</v>
      </c>
      <c r="G107" s="110">
        <f t="shared" si="2"/>
        <v>1</v>
      </c>
      <c r="H107" s="110">
        <f t="shared" si="3"/>
        <v>1.1024546424759871</v>
      </c>
      <c r="I107" s="15"/>
    </row>
    <row r="108" spans="1:9" ht="36" customHeight="1">
      <c r="A108" s="143" t="s">
        <v>66</v>
      </c>
      <c r="B108" s="68" t="s">
        <v>191</v>
      </c>
      <c r="C108" s="143" t="s">
        <v>238</v>
      </c>
      <c r="D108" s="117">
        <v>10500</v>
      </c>
      <c r="E108" s="117">
        <v>8724.3</v>
      </c>
      <c r="F108" s="117">
        <v>10486.2</v>
      </c>
      <c r="G108" s="110">
        <f t="shared" si="2"/>
        <v>0.9986857142857144</v>
      </c>
      <c r="H108" s="110">
        <f t="shared" si="3"/>
        <v>1.2019531652969295</v>
      </c>
      <c r="I108" s="15"/>
    </row>
    <row r="109" spans="1:9" ht="36" customHeight="1">
      <c r="A109" s="143" t="s">
        <v>66</v>
      </c>
      <c r="B109" s="68" t="s">
        <v>340</v>
      </c>
      <c r="C109" s="143" t="s">
        <v>386</v>
      </c>
      <c r="D109" s="117">
        <v>211.7</v>
      </c>
      <c r="E109" s="117">
        <v>132.3</v>
      </c>
      <c r="F109" s="117">
        <v>79.4</v>
      </c>
      <c r="G109" s="110">
        <f t="shared" si="2"/>
        <v>0.375059045819556</v>
      </c>
      <c r="H109" s="110">
        <f t="shared" si="3"/>
        <v>0.600151171579743</v>
      </c>
      <c r="I109" s="15"/>
    </row>
    <row r="110" spans="1:9" ht="45" customHeight="1">
      <c r="A110" s="143" t="s">
        <v>66</v>
      </c>
      <c r="B110" s="68" t="s">
        <v>365</v>
      </c>
      <c r="C110" s="143" t="s">
        <v>364</v>
      </c>
      <c r="D110" s="117">
        <v>273.9</v>
      </c>
      <c r="E110" s="117">
        <v>273.9</v>
      </c>
      <c r="F110" s="117">
        <v>0</v>
      </c>
      <c r="G110" s="110">
        <f t="shared" si="2"/>
        <v>0</v>
      </c>
      <c r="H110" s="110">
        <f t="shared" si="3"/>
        <v>0</v>
      </c>
      <c r="I110" s="15"/>
    </row>
    <row r="111" spans="1:9" s="26" customFormat="1" ht="22.5" customHeight="1">
      <c r="A111" s="124" t="s">
        <v>66</v>
      </c>
      <c r="B111" s="138" t="s">
        <v>329</v>
      </c>
      <c r="C111" s="146" t="s">
        <v>330</v>
      </c>
      <c r="D111" s="32">
        <v>100</v>
      </c>
      <c r="E111" s="32">
        <v>100</v>
      </c>
      <c r="F111" s="32">
        <v>50</v>
      </c>
      <c r="G111" s="110">
        <f t="shared" si="2"/>
        <v>0.5</v>
      </c>
      <c r="H111" s="110">
        <f t="shared" si="3"/>
        <v>0.5</v>
      </c>
      <c r="I111" s="15"/>
    </row>
    <row r="112" spans="1:9" s="26" customFormat="1" ht="35.25" customHeight="1" hidden="1">
      <c r="A112" s="124" t="s">
        <v>66</v>
      </c>
      <c r="B112" s="138" t="s">
        <v>193</v>
      </c>
      <c r="C112" s="146" t="s">
        <v>194</v>
      </c>
      <c r="D112" s="117">
        <v>0</v>
      </c>
      <c r="E112" s="117">
        <v>0</v>
      </c>
      <c r="F112" s="117">
        <v>0</v>
      </c>
      <c r="G112" s="110" t="e">
        <f aca="true" t="shared" si="4" ref="G112:G129">F112/D112</f>
        <v>#DIV/0!</v>
      </c>
      <c r="H112" s="110" t="e">
        <f t="shared" si="3"/>
        <v>#DIV/0!</v>
      </c>
      <c r="I112" s="15"/>
    </row>
    <row r="113" spans="1:9" s="26" customFormat="1" ht="30.75" customHeight="1" hidden="1">
      <c r="A113" s="124" t="s">
        <v>66</v>
      </c>
      <c r="B113" s="138" t="s">
        <v>340</v>
      </c>
      <c r="C113" s="146" t="s">
        <v>341</v>
      </c>
      <c r="D113" s="117">
        <v>0</v>
      </c>
      <c r="E113" s="117">
        <v>79.4</v>
      </c>
      <c r="F113" s="117">
        <v>0</v>
      </c>
      <c r="G113" s="110" t="e">
        <f t="shared" si="4"/>
        <v>#DIV/0!</v>
      </c>
      <c r="H113" s="110">
        <f aca="true" t="shared" si="5" ref="H113:H129">F113/E113</f>
        <v>0</v>
      </c>
      <c r="I113" s="15"/>
    </row>
    <row r="114" spans="1:9" s="26" customFormat="1" ht="44.25" customHeight="1">
      <c r="A114" s="124" t="s">
        <v>66</v>
      </c>
      <c r="B114" s="138" t="s">
        <v>343</v>
      </c>
      <c r="C114" s="146" t="s">
        <v>342</v>
      </c>
      <c r="D114" s="117">
        <v>144.4</v>
      </c>
      <c r="E114" s="117">
        <v>144.4</v>
      </c>
      <c r="F114" s="117">
        <v>144.4</v>
      </c>
      <c r="G114" s="110">
        <f t="shared" si="4"/>
        <v>1</v>
      </c>
      <c r="H114" s="110">
        <f t="shared" si="5"/>
        <v>1</v>
      </c>
      <c r="I114" s="15"/>
    </row>
    <row r="115" spans="1:9" ht="45" customHeight="1">
      <c r="A115" s="146" t="s">
        <v>67</v>
      </c>
      <c r="B115" s="138" t="s">
        <v>119</v>
      </c>
      <c r="C115" s="146" t="s">
        <v>240</v>
      </c>
      <c r="D115" s="32">
        <v>3232.3</v>
      </c>
      <c r="E115" s="32">
        <v>3485.3</v>
      </c>
      <c r="F115" s="32">
        <v>3008</v>
      </c>
      <c r="G115" s="110">
        <f t="shared" si="4"/>
        <v>0.9306066887355753</v>
      </c>
      <c r="H115" s="110">
        <f t="shared" si="5"/>
        <v>0.8630533956904713</v>
      </c>
      <c r="I115" s="15"/>
    </row>
    <row r="116" spans="1:9" ht="26.25" customHeight="1">
      <c r="A116" s="50" t="s">
        <v>68</v>
      </c>
      <c r="B116" s="45" t="s">
        <v>135</v>
      </c>
      <c r="C116" s="50"/>
      <c r="D116" s="83">
        <f>D117+D118</f>
        <v>746.4</v>
      </c>
      <c r="E116" s="83">
        <f>E117+E118</f>
        <v>633</v>
      </c>
      <c r="F116" s="83">
        <f>F117+F118</f>
        <v>712.1</v>
      </c>
      <c r="G116" s="110">
        <f t="shared" si="4"/>
        <v>0.9540460878885316</v>
      </c>
      <c r="H116" s="110">
        <f t="shared" si="5"/>
        <v>1.124960505529226</v>
      </c>
      <c r="I116" s="15"/>
    </row>
    <row r="117" spans="1:9" ht="23.25" customHeight="1" hidden="1">
      <c r="A117" s="146" t="s">
        <v>69</v>
      </c>
      <c r="B117" s="138" t="s">
        <v>136</v>
      </c>
      <c r="C117" s="146" t="s">
        <v>69</v>
      </c>
      <c r="D117" s="32">
        <v>0</v>
      </c>
      <c r="E117" s="32">
        <v>0</v>
      </c>
      <c r="F117" s="32">
        <v>0</v>
      </c>
      <c r="G117" s="110" t="e">
        <f t="shared" si="4"/>
        <v>#DIV/0!</v>
      </c>
      <c r="H117" s="110" t="e">
        <f t="shared" si="5"/>
        <v>#DIV/0!</v>
      </c>
      <c r="I117" s="15"/>
    </row>
    <row r="118" spans="1:9" ht="26.25" customHeight="1">
      <c r="A118" s="146" t="s">
        <v>137</v>
      </c>
      <c r="B118" s="138" t="s">
        <v>138</v>
      </c>
      <c r="C118" s="146" t="s">
        <v>137</v>
      </c>
      <c r="D118" s="32">
        <v>746.4</v>
      </c>
      <c r="E118" s="32">
        <v>633</v>
      </c>
      <c r="F118" s="32">
        <v>712.1</v>
      </c>
      <c r="G118" s="110">
        <f t="shared" si="4"/>
        <v>0.9540460878885316</v>
      </c>
      <c r="H118" s="110">
        <f t="shared" si="5"/>
        <v>1.124960505529226</v>
      </c>
      <c r="I118" s="15"/>
    </row>
    <row r="119" spans="1:9" ht="26.25" customHeight="1" hidden="1">
      <c r="A119" s="146"/>
      <c r="B119" s="58" t="s">
        <v>42</v>
      </c>
      <c r="C119" s="146"/>
      <c r="D119" s="32">
        <v>0</v>
      </c>
      <c r="E119" s="32">
        <v>0</v>
      </c>
      <c r="F119" s="32">
        <v>0</v>
      </c>
      <c r="G119" s="110" t="e">
        <f t="shared" si="4"/>
        <v>#DIV/0!</v>
      </c>
      <c r="H119" s="110" t="e">
        <f t="shared" si="5"/>
        <v>#DIV/0!</v>
      </c>
      <c r="I119" s="15"/>
    </row>
    <row r="120" spans="1:9" ht="27" customHeight="1">
      <c r="A120" s="50" t="s">
        <v>139</v>
      </c>
      <c r="B120" s="45" t="s">
        <v>140</v>
      </c>
      <c r="C120" s="50"/>
      <c r="D120" s="83">
        <f>D121</f>
        <v>320.9</v>
      </c>
      <c r="E120" s="83">
        <f>E121</f>
        <v>219.7</v>
      </c>
      <c r="F120" s="83">
        <f>F121</f>
        <v>203.5</v>
      </c>
      <c r="G120" s="110">
        <f t="shared" si="4"/>
        <v>0.6341539420380181</v>
      </c>
      <c r="H120" s="110">
        <f t="shared" si="5"/>
        <v>0.9262630860263997</v>
      </c>
      <c r="I120" s="15"/>
    </row>
    <row r="121" spans="1:9" ht="17.25" customHeight="1">
      <c r="A121" s="146" t="s">
        <v>141</v>
      </c>
      <c r="B121" s="138" t="s">
        <v>142</v>
      </c>
      <c r="C121" s="146" t="s">
        <v>141</v>
      </c>
      <c r="D121" s="32">
        <v>320.9</v>
      </c>
      <c r="E121" s="32">
        <v>219.7</v>
      </c>
      <c r="F121" s="32">
        <v>203.5</v>
      </c>
      <c r="G121" s="110">
        <f t="shared" si="4"/>
        <v>0.6341539420380181</v>
      </c>
      <c r="H121" s="110">
        <f t="shared" si="5"/>
        <v>0.9262630860263997</v>
      </c>
      <c r="I121" s="15"/>
    </row>
    <row r="122" spans="1:9" ht="39.75" customHeight="1">
      <c r="A122" s="50" t="s">
        <v>143</v>
      </c>
      <c r="B122" s="45" t="s">
        <v>144</v>
      </c>
      <c r="C122" s="50"/>
      <c r="D122" s="83">
        <f>D123</f>
        <v>815.1</v>
      </c>
      <c r="E122" s="83">
        <f>E123</f>
        <v>600</v>
      </c>
      <c r="F122" s="83">
        <f>F123</f>
        <v>815</v>
      </c>
      <c r="G122" s="110">
        <f t="shared" si="4"/>
        <v>0.9998773156667893</v>
      </c>
      <c r="H122" s="110">
        <f t="shared" si="5"/>
        <v>1.3583333333333334</v>
      </c>
      <c r="I122" s="15"/>
    </row>
    <row r="123" spans="1:9" ht="17.25" customHeight="1">
      <c r="A123" s="146" t="s">
        <v>146</v>
      </c>
      <c r="B123" s="138" t="s">
        <v>195</v>
      </c>
      <c r="C123" s="146" t="s">
        <v>146</v>
      </c>
      <c r="D123" s="32">
        <v>815.1</v>
      </c>
      <c r="E123" s="32">
        <v>600</v>
      </c>
      <c r="F123" s="32">
        <v>815</v>
      </c>
      <c r="G123" s="110">
        <f t="shared" si="4"/>
        <v>0.9998773156667893</v>
      </c>
      <c r="H123" s="110">
        <f t="shared" si="5"/>
        <v>1.3583333333333334</v>
      </c>
      <c r="I123" s="15"/>
    </row>
    <row r="124" spans="1:9" ht="26.25" customHeight="1">
      <c r="A124" s="50" t="s">
        <v>147</v>
      </c>
      <c r="B124" s="45" t="s">
        <v>150</v>
      </c>
      <c r="C124" s="50"/>
      <c r="D124" s="83">
        <f>D125+D127+D126</f>
        <v>7143.400000000001</v>
      </c>
      <c r="E124" s="83">
        <f>E125+E127+E126</f>
        <v>11617.7</v>
      </c>
      <c r="F124" s="83">
        <f>F125+F127+F126</f>
        <v>6342.6</v>
      </c>
      <c r="G124" s="110">
        <f t="shared" si="4"/>
        <v>0.8878965198644903</v>
      </c>
      <c r="H124" s="110">
        <f t="shared" si="5"/>
        <v>0.5459428286149582</v>
      </c>
      <c r="I124" s="15"/>
    </row>
    <row r="125" spans="1:9" ht="27.75" customHeight="1">
      <c r="A125" s="146" t="s">
        <v>148</v>
      </c>
      <c r="B125" s="138" t="s">
        <v>196</v>
      </c>
      <c r="C125" s="146" t="s">
        <v>239</v>
      </c>
      <c r="D125" s="32">
        <v>2052.6</v>
      </c>
      <c r="E125" s="32">
        <v>1539.6</v>
      </c>
      <c r="F125" s="32">
        <v>2052.6</v>
      </c>
      <c r="G125" s="110">
        <f t="shared" si="4"/>
        <v>1</v>
      </c>
      <c r="H125" s="110">
        <f t="shared" si="5"/>
        <v>1.333203429462198</v>
      </c>
      <c r="I125" s="15"/>
    </row>
    <row r="126" spans="1:9" ht="27.75" customHeight="1">
      <c r="A126" s="146" t="s">
        <v>148</v>
      </c>
      <c r="B126" s="138" t="s">
        <v>197</v>
      </c>
      <c r="C126" s="146" t="s">
        <v>242</v>
      </c>
      <c r="D126" s="32">
        <v>800.8</v>
      </c>
      <c r="E126" s="32">
        <v>1717.5</v>
      </c>
      <c r="F126" s="32">
        <v>0</v>
      </c>
      <c r="G126" s="110">
        <f t="shared" si="4"/>
        <v>0</v>
      </c>
      <c r="H126" s="110">
        <f t="shared" si="5"/>
        <v>0</v>
      </c>
      <c r="I126" s="15"/>
    </row>
    <row r="127" spans="1:9" ht="30.75" customHeight="1">
      <c r="A127" s="146" t="s">
        <v>149</v>
      </c>
      <c r="B127" s="138" t="s">
        <v>241</v>
      </c>
      <c r="C127" s="146" t="s">
        <v>243</v>
      </c>
      <c r="D127" s="32">
        <v>4290</v>
      </c>
      <c r="E127" s="32">
        <v>8360.6</v>
      </c>
      <c r="F127" s="32">
        <v>4290</v>
      </c>
      <c r="G127" s="110">
        <f t="shared" si="4"/>
        <v>1</v>
      </c>
      <c r="H127" s="110">
        <f t="shared" si="5"/>
        <v>0.5131210678659426</v>
      </c>
      <c r="I127" s="15"/>
    </row>
    <row r="128" spans="1:9" ht="26.25" customHeight="1">
      <c r="A128" s="62"/>
      <c r="B128" s="125" t="s">
        <v>71</v>
      </c>
      <c r="C128" s="126"/>
      <c r="D128" s="127">
        <f>D42+D59+D61+D66+D79+D93+D101+D105+D116+D120+D122+D124</f>
        <v>664178</v>
      </c>
      <c r="E128" s="127">
        <f>E42+E59+E61+E66+E79+E93+E101+E105+E116+E120+E122+E124</f>
        <v>504340.9</v>
      </c>
      <c r="F128" s="127">
        <f>F42+F59+F61+F66+F79+F93+F101+F105+F116+F120+F122+F124</f>
        <v>642262.4</v>
      </c>
      <c r="G128" s="110">
        <f t="shared" si="4"/>
        <v>0.9670034237809744</v>
      </c>
      <c r="H128" s="110">
        <f t="shared" si="5"/>
        <v>1.2734687985844495</v>
      </c>
      <c r="I128" s="15"/>
    </row>
    <row r="129" spans="1:9" ht="19.5" customHeight="1">
      <c r="A129" s="142"/>
      <c r="B129" s="138" t="s">
        <v>86</v>
      </c>
      <c r="C129" s="146"/>
      <c r="D129" s="91">
        <f>D124+D60</f>
        <v>8067.400000000001</v>
      </c>
      <c r="E129" s="91">
        <f>E124+E60</f>
        <v>12541.7</v>
      </c>
      <c r="F129" s="91">
        <f>F124+F60</f>
        <v>7266.6</v>
      </c>
      <c r="G129" s="110">
        <f t="shared" si="4"/>
        <v>0.9007362967003</v>
      </c>
      <c r="H129" s="110">
        <f t="shared" si="5"/>
        <v>0.5793951378202317</v>
      </c>
      <c r="I129" s="15"/>
    </row>
    <row r="130" spans="4:7" ht="12.75">
      <c r="D130" s="43"/>
      <c r="E130" s="43"/>
      <c r="F130" s="43"/>
      <c r="G130" s="128"/>
    </row>
    <row r="131" spans="4:7" ht="12.75">
      <c r="D131" s="43"/>
      <c r="E131" s="43"/>
      <c r="F131" s="43"/>
      <c r="G131" s="128"/>
    </row>
    <row r="132" spans="2:8" ht="15">
      <c r="B132" s="38" t="s">
        <v>96</v>
      </c>
      <c r="C132" s="39"/>
      <c r="D132" s="43"/>
      <c r="E132" s="43"/>
      <c r="F132" s="43">
        <v>6130.5</v>
      </c>
      <c r="G132" s="128"/>
      <c r="H132" s="129">
        <v>10826.5</v>
      </c>
    </row>
    <row r="133" spans="2:7" ht="15">
      <c r="B133" s="38"/>
      <c r="C133" s="39"/>
      <c r="D133" s="43"/>
      <c r="E133" s="43"/>
      <c r="F133" s="43"/>
      <c r="G133" s="128"/>
    </row>
    <row r="134" spans="2:7" ht="15">
      <c r="B134" s="38" t="s">
        <v>87</v>
      </c>
      <c r="C134" s="39"/>
      <c r="D134" s="43"/>
      <c r="E134" s="43"/>
      <c r="F134" s="43"/>
      <c r="G134" s="128"/>
    </row>
    <row r="135" spans="2:9" ht="15">
      <c r="B135" s="38" t="s">
        <v>88</v>
      </c>
      <c r="C135" s="39"/>
      <c r="D135" s="43"/>
      <c r="E135" s="43"/>
      <c r="F135" s="43"/>
      <c r="G135" s="128"/>
      <c r="H135" s="130" t="s">
        <v>151</v>
      </c>
      <c r="I135" s="6"/>
    </row>
    <row r="136" spans="2:7" ht="15">
      <c r="B136" s="38"/>
      <c r="C136" s="39"/>
      <c r="D136" s="43"/>
      <c r="E136" s="43"/>
      <c r="F136" s="43"/>
      <c r="G136" s="128"/>
    </row>
    <row r="137" spans="2:7" ht="15">
      <c r="B137" s="38" t="s">
        <v>89</v>
      </c>
      <c r="C137" s="39"/>
      <c r="D137" s="43"/>
      <c r="E137" s="43"/>
      <c r="F137" s="43"/>
      <c r="G137" s="128"/>
    </row>
    <row r="138" spans="2:9" ht="15">
      <c r="B138" s="38" t="s">
        <v>90</v>
      </c>
      <c r="C138" s="39"/>
      <c r="D138" s="43"/>
      <c r="E138" s="43"/>
      <c r="F138" s="43">
        <v>10000</v>
      </c>
      <c r="G138" s="128"/>
      <c r="H138" s="130" t="s">
        <v>151</v>
      </c>
      <c r="I138" s="6"/>
    </row>
    <row r="139" spans="2:7" ht="15">
      <c r="B139" s="38"/>
      <c r="C139" s="39"/>
      <c r="D139" s="43"/>
      <c r="E139" s="43"/>
      <c r="F139" s="43"/>
      <c r="G139" s="128"/>
    </row>
    <row r="140" spans="2:7" ht="15">
      <c r="B140" s="38" t="s">
        <v>91</v>
      </c>
      <c r="C140" s="39"/>
      <c r="D140" s="43"/>
      <c r="E140" s="43"/>
      <c r="F140" s="43"/>
      <c r="G140" s="128"/>
    </row>
    <row r="141" spans="2:9" ht="15">
      <c r="B141" s="38" t="s">
        <v>92</v>
      </c>
      <c r="C141" s="39"/>
      <c r="D141" s="43"/>
      <c r="E141" s="43"/>
      <c r="F141" s="43"/>
      <c r="G141" s="128"/>
      <c r="H141" s="131">
        <v>0</v>
      </c>
      <c r="I141" s="3"/>
    </row>
    <row r="142" spans="2:7" ht="15">
      <c r="B142" s="38"/>
      <c r="C142" s="39"/>
      <c r="D142" s="43"/>
      <c r="E142" s="43"/>
      <c r="F142" s="43"/>
      <c r="G142" s="128"/>
    </row>
    <row r="143" spans="2:7" ht="15">
      <c r="B143" s="38" t="s">
        <v>93</v>
      </c>
      <c r="C143" s="39"/>
      <c r="D143" s="43"/>
      <c r="E143" s="43"/>
      <c r="F143" s="43"/>
      <c r="G143" s="128"/>
    </row>
    <row r="144" spans="2:9" ht="15">
      <c r="B144" s="38" t="s">
        <v>94</v>
      </c>
      <c r="C144" s="39"/>
      <c r="D144" s="43"/>
      <c r="E144" s="43"/>
      <c r="F144" s="43">
        <v>10000</v>
      </c>
      <c r="G144" s="128"/>
      <c r="H144" s="132">
        <v>8000</v>
      </c>
      <c r="I144" s="3"/>
    </row>
    <row r="145" spans="2:7" ht="15">
      <c r="B145" s="38"/>
      <c r="C145" s="39"/>
      <c r="D145" s="43"/>
      <c r="E145" s="43"/>
      <c r="F145" s="43"/>
      <c r="G145" s="128"/>
    </row>
    <row r="146" spans="2:7" ht="15">
      <c r="B146" s="38"/>
      <c r="C146" s="39"/>
      <c r="D146" s="43"/>
      <c r="E146" s="43"/>
      <c r="F146" s="43"/>
      <c r="G146" s="128"/>
    </row>
    <row r="147" spans="2:9" ht="15">
      <c r="B147" s="38" t="s">
        <v>95</v>
      </c>
      <c r="C147" s="39"/>
      <c r="D147" s="43"/>
      <c r="E147" s="43"/>
      <c r="F147" s="43">
        <f>F132+F37+F135+F138-F128-F141-F144</f>
        <v>2864.29999999993</v>
      </c>
      <c r="G147" s="128"/>
      <c r="H147" s="133">
        <f>H132+F37+H135+H138-F128-H141-H144</f>
        <v>-439.70000000006985</v>
      </c>
      <c r="I147" s="9"/>
    </row>
    <row r="148" spans="4:7" ht="12.75">
      <c r="D148" s="43"/>
      <c r="E148" s="43"/>
      <c r="F148" s="43"/>
      <c r="G148" s="128"/>
    </row>
    <row r="149" spans="4:7" ht="12.75">
      <c r="D149" s="43"/>
      <c r="E149" s="43"/>
      <c r="F149" s="43"/>
      <c r="G149" s="128"/>
    </row>
    <row r="150" spans="2:7" ht="15">
      <c r="B150" s="38" t="s">
        <v>97</v>
      </c>
      <c r="C150" s="39"/>
      <c r="D150" s="43"/>
      <c r="E150" s="43"/>
      <c r="F150" s="43"/>
      <c r="G150" s="128"/>
    </row>
    <row r="151" spans="2:7" ht="15">
      <c r="B151" s="38" t="s">
        <v>98</v>
      </c>
      <c r="C151" s="39"/>
      <c r="D151" s="43"/>
      <c r="E151" s="43"/>
      <c r="F151" s="43"/>
      <c r="G151" s="128"/>
    </row>
    <row r="152" spans="2:7" ht="15">
      <c r="B152" s="38" t="s">
        <v>99</v>
      </c>
      <c r="C152" s="39"/>
      <c r="D152" s="43"/>
      <c r="E152" s="43"/>
      <c r="F152" s="43"/>
      <c r="G152" s="128"/>
    </row>
  </sheetData>
  <sheetProtection/>
  <mergeCells count="21">
    <mergeCell ref="A2:A3"/>
    <mergeCell ref="L44:N45"/>
    <mergeCell ref="F40:F41"/>
    <mergeCell ref="J44:K44"/>
    <mergeCell ref="H2:H3"/>
    <mergeCell ref="J45:K45"/>
    <mergeCell ref="A1:H1"/>
    <mergeCell ref="A40:A41"/>
    <mergeCell ref="H40:H41"/>
    <mergeCell ref="B40:B41"/>
    <mergeCell ref="D40:D41"/>
    <mergeCell ref="G40:G41"/>
    <mergeCell ref="B2:B3"/>
    <mergeCell ref="E2:E3"/>
    <mergeCell ref="C40:C41"/>
    <mergeCell ref="C2:C3"/>
    <mergeCell ref="A39:H39"/>
    <mergeCell ref="E40:E41"/>
    <mergeCell ref="D2:D3"/>
    <mergeCell ref="G2:G3"/>
    <mergeCell ref="F2:F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10"/>
  <sheetViews>
    <sheetView zoomScalePageLayoutView="0" workbookViewId="0" topLeftCell="A89">
      <selection activeCell="G89" sqref="A1:G16384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customWidth="1"/>
    <col min="4" max="4" width="14.421875" style="36" customWidth="1"/>
    <col min="5" max="5" width="14.8515625" style="36" hidden="1" customWidth="1"/>
    <col min="6" max="6" width="13.57421875" style="36" customWidth="1"/>
    <col min="7" max="7" width="11.57421875" style="36" customWidth="1"/>
    <col min="8" max="8" width="11.8515625" style="36" hidden="1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61" t="s">
        <v>391</v>
      </c>
      <c r="B1" s="161"/>
      <c r="C1" s="161"/>
      <c r="D1" s="161"/>
      <c r="E1" s="161"/>
      <c r="F1" s="161"/>
      <c r="G1" s="161"/>
      <c r="H1" s="161"/>
    </row>
    <row r="2" spans="1:8" ht="12.75" customHeight="1">
      <c r="A2" s="141"/>
      <c r="B2" s="149" t="s">
        <v>5</v>
      </c>
      <c r="C2" s="41"/>
      <c r="D2" s="163" t="s">
        <v>6</v>
      </c>
      <c r="E2" s="150" t="s">
        <v>347</v>
      </c>
      <c r="F2" s="163" t="s">
        <v>7</v>
      </c>
      <c r="G2" s="163" t="s">
        <v>8</v>
      </c>
      <c r="H2" s="150" t="s">
        <v>348</v>
      </c>
    </row>
    <row r="3" spans="1:8" ht="18" customHeight="1">
      <c r="A3" s="142"/>
      <c r="B3" s="149"/>
      <c r="C3" s="41"/>
      <c r="D3" s="163"/>
      <c r="E3" s="151"/>
      <c r="F3" s="163"/>
      <c r="G3" s="163"/>
      <c r="H3" s="151"/>
    </row>
    <row r="4" spans="1:8" ht="15">
      <c r="A4" s="142"/>
      <c r="B4" s="139" t="s">
        <v>85</v>
      </c>
      <c r="C4" s="145"/>
      <c r="D4" s="140">
        <f>D5+D6+D7+D8+D9+D10+D11+D12+D13+D14+D15+D16+D17+D18+D19</f>
        <v>67573.8</v>
      </c>
      <c r="E4" s="140">
        <f>E5+E6+E7+E8+E9+E10+E11+E12+E13+E14+E15+E16+E17+E18+E19</f>
        <v>45288.8</v>
      </c>
      <c r="F4" s="140">
        <f>F5+F6+F7+F8+F9+F10+F11+F12+F13+F14+F15+F16+F17+F18+F19</f>
        <v>67961</v>
      </c>
      <c r="G4" s="34">
        <f aca="true" t="shared" si="0" ref="G4:G28">F4/D4</f>
        <v>1.005730031461898</v>
      </c>
      <c r="H4" s="34">
        <f>F4/E4</f>
        <v>1.500613838299977</v>
      </c>
    </row>
    <row r="5" spans="1:8" ht="15">
      <c r="A5" s="142"/>
      <c r="B5" s="138" t="s">
        <v>9</v>
      </c>
      <c r="C5" s="146"/>
      <c r="D5" s="32">
        <v>37568.3</v>
      </c>
      <c r="E5" s="32">
        <v>26325</v>
      </c>
      <c r="F5" s="32">
        <v>37597.4</v>
      </c>
      <c r="G5" s="34">
        <f t="shared" si="0"/>
        <v>1.0007745892148434</v>
      </c>
      <c r="H5" s="34">
        <f aca="true" t="shared" si="1" ref="H5:H28">F5/E5</f>
        <v>1.428201329534663</v>
      </c>
    </row>
    <row r="6" spans="1:8" ht="15">
      <c r="A6" s="142"/>
      <c r="B6" s="138" t="s">
        <v>314</v>
      </c>
      <c r="C6" s="146"/>
      <c r="D6" s="32">
        <v>3770.8</v>
      </c>
      <c r="E6" s="32">
        <v>2849.9</v>
      </c>
      <c r="F6" s="32">
        <v>3923.1</v>
      </c>
      <c r="G6" s="34">
        <f t="shared" si="0"/>
        <v>1.0403893073087938</v>
      </c>
      <c r="H6" s="34">
        <f t="shared" si="1"/>
        <v>1.3765746166532158</v>
      </c>
    </row>
    <row r="7" spans="1:8" ht="15">
      <c r="A7" s="142"/>
      <c r="B7" s="138" t="s">
        <v>11</v>
      </c>
      <c r="C7" s="146"/>
      <c r="D7" s="32">
        <v>515.5</v>
      </c>
      <c r="E7" s="32">
        <v>270</v>
      </c>
      <c r="F7" s="32">
        <v>515.5</v>
      </c>
      <c r="G7" s="34">
        <f t="shared" si="0"/>
        <v>1</v>
      </c>
      <c r="H7" s="34">
        <f t="shared" si="1"/>
        <v>1.9092592592592592</v>
      </c>
    </row>
    <row r="8" spans="1:8" ht="15">
      <c r="A8" s="142"/>
      <c r="B8" s="138" t="s">
        <v>12</v>
      </c>
      <c r="C8" s="146"/>
      <c r="D8" s="32">
        <v>7278.3</v>
      </c>
      <c r="E8" s="32">
        <v>3100</v>
      </c>
      <c r="F8" s="32">
        <v>7332.5</v>
      </c>
      <c r="G8" s="34">
        <f t="shared" si="0"/>
        <v>1.0074467938941785</v>
      </c>
      <c r="H8" s="34">
        <f t="shared" si="1"/>
        <v>2.365322580645161</v>
      </c>
    </row>
    <row r="9" spans="1:8" ht="15">
      <c r="A9" s="142"/>
      <c r="B9" s="138" t="s">
        <v>13</v>
      </c>
      <c r="C9" s="146"/>
      <c r="D9" s="32">
        <v>13572.6</v>
      </c>
      <c r="E9" s="32">
        <v>9561</v>
      </c>
      <c r="F9" s="32">
        <v>13598.5</v>
      </c>
      <c r="G9" s="34">
        <f t="shared" si="0"/>
        <v>1.001908256339979</v>
      </c>
      <c r="H9" s="34">
        <f t="shared" si="1"/>
        <v>1.4222884635498378</v>
      </c>
    </row>
    <row r="10" spans="1:8" ht="15">
      <c r="A10" s="142"/>
      <c r="B10" s="138" t="s">
        <v>110</v>
      </c>
      <c r="C10" s="146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2"/>
      <c r="B11" s="138" t="s">
        <v>100</v>
      </c>
      <c r="C11" s="146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2"/>
      <c r="B12" s="138" t="s">
        <v>15</v>
      </c>
      <c r="C12" s="146"/>
      <c r="D12" s="32">
        <v>2611.1</v>
      </c>
      <c r="E12" s="32">
        <v>1547.5</v>
      </c>
      <c r="F12" s="32">
        <v>2665.3</v>
      </c>
      <c r="G12" s="34">
        <f t="shared" si="0"/>
        <v>1.0207575351384475</v>
      </c>
      <c r="H12" s="34">
        <f t="shared" si="1"/>
        <v>1.7223263327948304</v>
      </c>
    </row>
    <row r="13" spans="1:8" ht="15">
      <c r="A13" s="142"/>
      <c r="B13" s="138" t="s">
        <v>16</v>
      </c>
      <c r="C13" s="146"/>
      <c r="D13" s="32">
        <v>1542.2</v>
      </c>
      <c r="E13" s="32">
        <v>1162.4</v>
      </c>
      <c r="F13" s="32">
        <v>1603.1</v>
      </c>
      <c r="G13" s="34">
        <f t="shared" si="0"/>
        <v>1.0394890416288418</v>
      </c>
      <c r="H13" s="34">
        <f t="shared" si="1"/>
        <v>1.3791293874741912</v>
      </c>
    </row>
    <row r="14" spans="1:8" ht="15">
      <c r="A14" s="142"/>
      <c r="B14" s="138" t="s">
        <v>101</v>
      </c>
      <c r="C14" s="146"/>
      <c r="D14" s="32">
        <v>440</v>
      </c>
      <c r="E14" s="32">
        <v>300</v>
      </c>
      <c r="F14" s="32">
        <v>449.7</v>
      </c>
      <c r="G14" s="34">
        <f t="shared" si="0"/>
        <v>1.0220454545454545</v>
      </c>
      <c r="H14" s="34">
        <f t="shared" si="1"/>
        <v>1.4989999999999999</v>
      </c>
    </row>
    <row r="15" spans="1:8" ht="15">
      <c r="A15" s="142"/>
      <c r="B15" s="138" t="s">
        <v>19</v>
      </c>
      <c r="C15" s="146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2"/>
      <c r="B16" s="138" t="s">
        <v>128</v>
      </c>
      <c r="C16" s="146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2"/>
      <c r="B17" s="138" t="s">
        <v>380</v>
      </c>
      <c r="C17" s="146"/>
      <c r="D17" s="32">
        <v>275</v>
      </c>
      <c r="E17" s="32">
        <v>170</v>
      </c>
      <c r="F17" s="32">
        <v>275.9</v>
      </c>
      <c r="G17" s="34">
        <f t="shared" si="0"/>
        <v>1.003272727272727</v>
      </c>
      <c r="H17" s="34">
        <f t="shared" si="1"/>
        <v>1.622941176470588</v>
      </c>
    </row>
    <row r="18" spans="1:8" ht="15">
      <c r="A18" s="142"/>
      <c r="B18" s="138" t="s">
        <v>124</v>
      </c>
      <c r="C18" s="146"/>
      <c r="D18" s="32">
        <v>0</v>
      </c>
      <c r="E18" s="32">
        <v>3</v>
      </c>
      <c r="F18" s="32">
        <v>0</v>
      </c>
      <c r="G18" s="34">
        <v>0</v>
      </c>
      <c r="H18" s="34">
        <f t="shared" si="1"/>
        <v>0</v>
      </c>
    </row>
    <row r="19" spans="1:8" ht="15">
      <c r="A19" s="142"/>
      <c r="B19" s="138" t="s">
        <v>25</v>
      </c>
      <c r="C19" s="146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2"/>
      <c r="B20" s="45" t="s">
        <v>84</v>
      </c>
      <c r="C20" s="50"/>
      <c r="D20" s="32">
        <f>D21+D22+D24+D25+D23+D26</f>
        <v>17301.2</v>
      </c>
      <c r="E20" s="32">
        <f>E21+E22+E24+E25+E23+E26</f>
        <v>16091.499999999998</v>
      </c>
      <c r="F20" s="32">
        <f>F21+F22+F24+F25+F23+F26</f>
        <v>16975.4</v>
      </c>
      <c r="G20" s="34">
        <f t="shared" si="0"/>
        <v>0.9811689362587567</v>
      </c>
      <c r="H20" s="34">
        <f t="shared" si="1"/>
        <v>1.0549296212285992</v>
      </c>
    </row>
    <row r="21" spans="1:8" ht="15">
      <c r="A21" s="142"/>
      <c r="B21" s="138" t="s">
        <v>27</v>
      </c>
      <c r="C21" s="146"/>
      <c r="D21" s="32">
        <v>1453.2</v>
      </c>
      <c r="E21" s="32">
        <v>1089.9</v>
      </c>
      <c r="F21" s="32">
        <v>1453.2</v>
      </c>
      <c r="G21" s="34">
        <f t="shared" si="0"/>
        <v>1</v>
      </c>
      <c r="H21" s="34">
        <f t="shared" si="1"/>
        <v>1.3333333333333333</v>
      </c>
    </row>
    <row r="22" spans="1:8" ht="15">
      <c r="A22" s="142"/>
      <c r="B22" s="138" t="s">
        <v>336</v>
      </c>
      <c r="C22" s="146"/>
      <c r="D22" s="32">
        <v>8920.9</v>
      </c>
      <c r="E22" s="32">
        <v>8976.3</v>
      </c>
      <c r="F22" s="32">
        <v>8595.1</v>
      </c>
      <c r="G22" s="34">
        <f t="shared" si="0"/>
        <v>0.9634790211749936</v>
      </c>
      <c r="H22" s="34">
        <f t="shared" si="1"/>
        <v>0.957532613660417</v>
      </c>
    </row>
    <row r="23" spans="1:8" ht="15">
      <c r="A23" s="142"/>
      <c r="B23" s="105" t="s">
        <v>346</v>
      </c>
      <c r="C23" s="106"/>
      <c r="D23" s="32">
        <v>2637.1</v>
      </c>
      <c r="E23" s="32">
        <v>2637.1</v>
      </c>
      <c r="F23" s="32">
        <v>2637.1</v>
      </c>
      <c r="G23" s="34">
        <f t="shared" si="0"/>
        <v>1</v>
      </c>
      <c r="H23" s="34">
        <f t="shared" si="1"/>
        <v>1</v>
      </c>
    </row>
    <row r="24" spans="1:8" ht="15">
      <c r="A24" s="142"/>
      <c r="B24" s="138" t="s">
        <v>70</v>
      </c>
      <c r="C24" s="146"/>
      <c r="D24" s="32">
        <v>4290</v>
      </c>
      <c r="E24" s="32">
        <v>3388.2</v>
      </c>
      <c r="F24" s="32">
        <v>4290</v>
      </c>
      <c r="G24" s="34">
        <f t="shared" si="0"/>
        <v>1</v>
      </c>
      <c r="H24" s="34">
        <f t="shared" si="1"/>
        <v>1.2661590224898176</v>
      </c>
    </row>
    <row r="25" spans="1:8" ht="29.25" customHeight="1">
      <c r="A25" s="142"/>
      <c r="B25" s="138" t="s">
        <v>30</v>
      </c>
      <c r="C25" s="146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2"/>
      <c r="B26" s="107" t="s">
        <v>160</v>
      </c>
      <c r="C26" s="146"/>
      <c r="D26" s="108">
        <v>0</v>
      </c>
      <c r="E26" s="108">
        <v>0</v>
      </c>
      <c r="F26" s="108">
        <v>0</v>
      </c>
      <c r="G26" s="34">
        <v>0</v>
      </c>
      <c r="H26" s="34">
        <v>0</v>
      </c>
    </row>
    <row r="27" spans="1:8" ht="18.75">
      <c r="A27" s="142"/>
      <c r="B27" s="47" t="s">
        <v>31</v>
      </c>
      <c r="C27" s="82"/>
      <c r="D27" s="140">
        <f>D4+D20</f>
        <v>84875</v>
      </c>
      <c r="E27" s="140">
        <f>E4+E20</f>
        <v>61380.3</v>
      </c>
      <c r="F27" s="140">
        <f>F4+F20</f>
        <v>84936.4</v>
      </c>
      <c r="G27" s="34">
        <f t="shared" si="0"/>
        <v>1.0007234167893961</v>
      </c>
      <c r="H27" s="34">
        <f t="shared" si="1"/>
        <v>1.3837729695032444</v>
      </c>
    </row>
    <row r="28" spans="1:8" ht="15">
      <c r="A28" s="142"/>
      <c r="B28" s="138" t="s">
        <v>111</v>
      </c>
      <c r="C28" s="146"/>
      <c r="D28" s="32">
        <f>D4</f>
        <v>67573.8</v>
      </c>
      <c r="E28" s="32">
        <f>E4</f>
        <v>45288.8</v>
      </c>
      <c r="F28" s="32">
        <f>F4</f>
        <v>67961</v>
      </c>
      <c r="G28" s="34">
        <f t="shared" si="0"/>
        <v>1.005730031461898</v>
      </c>
      <c r="H28" s="34">
        <f t="shared" si="1"/>
        <v>1.500613838299977</v>
      </c>
    </row>
    <row r="29" spans="1:8" ht="12.75">
      <c r="A29" s="154"/>
      <c r="B29" s="166"/>
      <c r="C29" s="166"/>
      <c r="D29" s="166"/>
      <c r="E29" s="166"/>
      <c r="F29" s="166"/>
      <c r="G29" s="166"/>
      <c r="H29" s="167"/>
    </row>
    <row r="30" spans="1:8" ht="15" customHeight="1">
      <c r="A30" s="168" t="s">
        <v>164</v>
      </c>
      <c r="B30" s="169" t="s">
        <v>32</v>
      </c>
      <c r="C30" s="170" t="s">
        <v>166</v>
      </c>
      <c r="D30" s="158" t="s">
        <v>6</v>
      </c>
      <c r="E30" s="150" t="s">
        <v>347</v>
      </c>
      <c r="F30" s="163" t="s">
        <v>7</v>
      </c>
      <c r="G30" s="163" t="s">
        <v>8</v>
      </c>
      <c r="H30" s="150" t="s">
        <v>350</v>
      </c>
    </row>
    <row r="31" spans="1:8" ht="15" customHeight="1">
      <c r="A31" s="168"/>
      <c r="B31" s="169"/>
      <c r="C31" s="171"/>
      <c r="D31" s="158"/>
      <c r="E31" s="151"/>
      <c r="F31" s="163"/>
      <c r="G31" s="163"/>
      <c r="H31" s="151"/>
    </row>
    <row r="32" spans="1:8" ht="12.75">
      <c r="A32" s="50" t="s">
        <v>72</v>
      </c>
      <c r="B32" s="45" t="s">
        <v>33</v>
      </c>
      <c r="C32" s="50"/>
      <c r="D32" s="83">
        <f>D33+D34+D35+D36</f>
        <v>3610.7000000000003</v>
      </c>
      <c r="E32" s="83">
        <f>E33+E34+E35+E36</f>
        <v>3009.8</v>
      </c>
      <c r="F32" s="83">
        <f>F33+F34+F35+F36</f>
        <v>3564.4</v>
      </c>
      <c r="G32" s="100">
        <f>F32/D32</f>
        <v>0.987177001689423</v>
      </c>
      <c r="H32" s="100">
        <f>F32/E32</f>
        <v>1.184264735198352</v>
      </c>
    </row>
    <row r="33" spans="1:8" ht="31.5" customHeight="1">
      <c r="A33" s="146" t="s">
        <v>74</v>
      </c>
      <c r="B33" s="138" t="s">
        <v>252</v>
      </c>
      <c r="C33" s="146" t="s">
        <v>74</v>
      </c>
      <c r="D33" s="32">
        <v>898.1</v>
      </c>
      <c r="E33" s="32">
        <v>711.2</v>
      </c>
      <c r="F33" s="32">
        <v>859.2</v>
      </c>
      <c r="G33" s="100">
        <f aca="true" t="shared" si="2" ref="G33:G86">F33/D33</f>
        <v>0.9566863378242958</v>
      </c>
      <c r="H33" s="100">
        <f aca="true" t="shared" si="3" ref="H33:H86">F33/E33</f>
        <v>1.2080989876265467</v>
      </c>
    </row>
    <row r="34" spans="1:8" ht="53.25" customHeight="1">
      <c r="A34" s="146" t="s">
        <v>75</v>
      </c>
      <c r="B34" s="138" t="s">
        <v>168</v>
      </c>
      <c r="C34" s="146" t="s">
        <v>75</v>
      </c>
      <c r="D34" s="32">
        <v>27.7</v>
      </c>
      <c r="E34" s="32">
        <v>0</v>
      </c>
      <c r="F34" s="32">
        <v>27.7</v>
      </c>
      <c r="G34" s="100">
        <f t="shared" si="2"/>
        <v>1</v>
      </c>
      <c r="H34" s="100" t="e">
        <f t="shared" si="3"/>
        <v>#DIV/0!</v>
      </c>
    </row>
    <row r="35" spans="1:8" ht="12.75" hidden="1">
      <c r="A35" s="146" t="s">
        <v>77</v>
      </c>
      <c r="B35" s="138" t="s">
        <v>198</v>
      </c>
      <c r="C35" s="146" t="s">
        <v>77</v>
      </c>
      <c r="D35" s="32">
        <v>0</v>
      </c>
      <c r="E35" s="32">
        <v>0</v>
      </c>
      <c r="F35" s="32">
        <v>0</v>
      </c>
      <c r="G35" s="100" t="e">
        <f t="shared" si="2"/>
        <v>#DIV/0!</v>
      </c>
      <c r="H35" s="100" t="e">
        <f t="shared" si="3"/>
        <v>#DIV/0!</v>
      </c>
    </row>
    <row r="36" spans="1:9" ht="14.25" customHeight="1">
      <c r="A36" s="146" t="s">
        <v>134</v>
      </c>
      <c r="B36" s="138" t="s">
        <v>122</v>
      </c>
      <c r="C36" s="146"/>
      <c r="D36" s="32">
        <f>D37+D38+D39+D40+D43+D44+D42+D41</f>
        <v>2684.9</v>
      </c>
      <c r="E36" s="32">
        <f>E37+E38+E39+E40+E43+E44+E42+E41</f>
        <v>2298.6</v>
      </c>
      <c r="F36" s="32">
        <f>F37+F38+F39+F40+F43+F44+F42+F41</f>
        <v>2677.5</v>
      </c>
      <c r="G36" s="100">
        <f t="shared" si="2"/>
        <v>0.9972438452083876</v>
      </c>
      <c r="H36" s="100">
        <f t="shared" si="3"/>
        <v>1.1648394675019578</v>
      </c>
      <c r="I36" s="27"/>
    </row>
    <row r="37" spans="1:9" s="16" customFormat="1" ht="34.5" customHeight="1">
      <c r="A37" s="85"/>
      <c r="B37" s="58" t="s">
        <v>227</v>
      </c>
      <c r="C37" s="85" t="s">
        <v>298</v>
      </c>
      <c r="D37" s="86">
        <v>612.6</v>
      </c>
      <c r="E37" s="86">
        <v>485.6</v>
      </c>
      <c r="F37" s="86">
        <v>605.4</v>
      </c>
      <c r="G37" s="100">
        <f t="shared" si="2"/>
        <v>0.9882468168462291</v>
      </c>
      <c r="H37" s="100">
        <f t="shared" si="3"/>
        <v>1.2467051070840196</v>
      </c>
      <c r="I37" s="28"/>
    </row>
    <row r="38" spans="1:9" s="16" customFormat="1" ht="12.75" hidden="1">
      <c r="A38" s="85"/>
      <c r="B38" s="58" t="s">
        <v>112</v>
      </c>
      <c r="C38" s="85" t="s">
        <v>172</v>
      </c>
      <c r="D38" s="86">
        <v>0</v>
      </c>
      <c r="E38" s="86">
        <v>0</v>
      </c>
      <c r="F38" s="86">
        <v>0</v>
      </c>
      <c r="G38" s="100" t="e">
        <f t="shared" si="2"/>
        <v>#DIV/0!</v>
      </c>
      <c r="H38" s="100" t="e">
        <f t="shared" si="3"/>
        <v>#DIV/0!</v>
      </c>
      <c r="I38" s="28"/>
    </row>
    <row r="39" spans="1:9" s="16" customFormat="1" ht="12.75" hidden="1">
      <c r="A39" s="85"/>
      <c r="B39" s="58" t="s">
        <v>203</v>
      </c>
      <c r="C39" s="85" t="s">
        <v>199</v>
      </c>
      <c r="D39" s="86">
        <v>0</v>
      </c>
      <c r="E39" s="86">
        <v>0</v>
      </c>
      <c r="F39" s="86">
        <v>0</v>
      </c>
      <c r="G39" s="100" t="e">
        <f t="shared" si="2"/>
        <v>#DIV/0!</v>
      </c>
      <c r="H39" s="100" t="e">
        <f t="shared" si="3"/>
        <v>#DIV/0!</v>
      </c>
      <c r="I39" s="28"/>
    </row>
    <row r="40" spans="1:9" s="16" customFormat="1" ht="25.5" hidden="1">
      <c r="A40" s="85"/>
      <c r="B40" s="58" t="s">
        <v>120</v>
      </c>
      <c r="C40" s="85" t="s">
        <v>171</v>
      </c>
      <c r="D40" s="86">
        <v>0</v>
      </c>
      <c r="E40" s="86">
        <v>0</v>
      </c>
      <c r="F40" s="86">
        <v>0</v>
      </c>
      <c r="G40" s="100" t="e">
        <f t="shared" si="2"/>
        <v>#DIV/0!</v>
      </c>
      <c r="H40" s="100" t="e">
        <f t="shared" si="3"/>
        <v>#DIV/0!</v>
      </c>
      <c r="I40" s="28"/>
    </row>
    <row r="41" spans="1:9" s="16" customFormat="1" ht="12.75">
      <c r="A41" s="85"/>
      <c r="B41" s="58" t="s">
        <v>223</v>
      </c>
      <c r="C41" s="85" t="s">
        <v>224</v>
      </c>
      <c r="D41" s="86">
        <v>26.1</v>
      </c>
      <c r="E41" s="86"/>
      <c r="F41" s="86">
        <v>26.1</v>
      </c>
      <c r="G41" s="100">
        <f t="shared" si="2"/>
        <v>1</v>
      </c>
      <c r="H41" s="100"/>
      <c r="I41" s="28"/>
    </row>
    <row r="42" spans="1:9" s="16" customFormat="1" ht="31.5" customHeight="1">
      <c r="A42" s="85"/>
      <c r="B42" s="58" t="s">
        <v>315</v>
      </c>
      <c r="C42" s="85" t="s">
        <v>305</v>
      </c>
      <c r="D42" s="86">
        <v>1770.5</v>
      </c>
      <c r="E42" s="86">
        <v>1569.7</v>
      </c>
      <c r="F42" s="86">
        <v>1770.4</v>
      </c>
      <c r="G42" s="100">
        <f t="shared" si="2"/>
        <v>0.9999435187800056</v>
      </c>
      <c r="H42" s="100">
        <f t="shared" si="3"/>
        <v>1.127858826527362</v>
      </c>
      <c r="I42" s="28"/>
    </row>
    <row r="43" spans="1:9" s="16" customFormat="1" ht="25.5">
      <c r="A43" s="85"/>
      <c r="B43" s="58" t="s">
        <v>302</v>
      </c>
      <c r="C43" s="85" t="s">
        <v>299</v>
      </c>
      <c r="D43" s="86">
        <v>93.3</v>
      </c>
      <c r="E43" s="86">
        <v>108.3</v>
      </c>
      <c r="F43" s="86">
        <v>93.2</v>
      </c>
      <c r="G43" s="100">
        <f t="shared" si="2"/>
        <v>0.9989281886387996</v>
      </c>
      <c r="H43" s="100">
        <f t="shared" si="3"/>
        <v>0.8605724838411819</v>
      </c>
      <c r="I43" s="28"/>
    </row>
    <row r="44" spans="1:9" s="16" customFormat="1" ht="12.75">
      <c r="A44" s="85"/>
      <c r="B44" s="58" t="s">
        <v>301</v>
      </c>
      <c r="C44" s="85" t="s">
        <v>300</v>
      </c>
      <c r="D44" s="86">
        <v>182.4</v>
      </c>
      <c r="E44" s="86">
        <v>135</v>
      </c>
      <c r="F44" s="86">
        <v>182.4</v>
      </c>
      <c r="G44" s="100">
        <f t="shared" si="2"/>
        <v>1</v>
      </c>
      <c r="H44" s="100">
        <f t="shared" si="3"/>
        <v>1.3511111111111112</v>
      </c>
      <c r="I44" s="28"/>
    </row>
    <row r="45" spans="1:8" ht="18.75" customHeight="1">
      <c r="A45" s="62" t="s">
        <v>78</v>
      </c>
      <c r="B45" s="144" t="s">
        <v>41</v>
      </c>
      <c r="C45" s="62"/>
      <c r="D45" s="83">
        <f>D46</f>
        <v>518.6</v>
      </c>
      <c r="E45" s="83">
        <f>E46</f>
        <v>577.8</v>
      </c>
      <c r="F45" s="83">
        <f>F46</f>
        <v>518.6</v>
      </c>
      <c r="G45" s="100">
        <f t="shared" si="2"/>
        <v>1</v>
      </c>
      <c r="H45" s="100">
        <f t="shared" si="3"/>
        <v>0.8975424022152996</v>
      </c>
    </row>
    <row r="46" spans="1:8" ht="33" customHeight="1">
      <c r="A46" s="146" t="s">
        <v>163</v>
      </c>
      <c r="B46" s="138" t="s">
        <v>200</v>
      </c>
      <c r="C46" s="146"/>
      <c r="D46" s="32">
        <f>D47+D48+D49</f>
        <v>518.6</v>
      </c>
      <c r="E46" s="32">
        <f>E47+E48+E49</f>
        <v>577.8</v>
      </c>
      <c r="F46" s="32">
        <f>F47+F48+F49</f>
        <v>518.6</v>
      </c>
      <c r="G46" s="100">
        <f t="shared" si="2"/>
        <v>1</v>
      </c>
      <c r="H46" s="100">
        <f t="shared" si="3"/>
        <v>0.8975424022152996</v>
      </c>
    </row>
    <row r="47" spans="1:8" s="16" customFormat="1" ht="41.25" customHeight="1" hidden="1">
      <c r="A47" s="85"/>
      <c r="B47" s="58" t="s">
        <v>253</v>
      </c>
      <c r="C47" s="85" t="s">
        <v>254</v>
      </c>
      <c r="D47" s="86">
        <v>0</v>
      </c>
      <c r="E47" s="86">
        <v>150</v>
      </c>
      <c r="F47" s="86">
        <f>0</f>
        <v>0</v>
      </c>
      <c r="G47" s="100" t="e">
        <f t="shared" si="2"/>
        <v>#DIV/0!</v>
      </c>
      <c r="H47" s="100">
        <f t="shared" si="3"/>
        <v>0</v>
      </c>
    </row>
    <row r="48" spans="1:8" s="16" customFormat="1" ht="51" customHeight="1">
      <c r="A48" s="85"/>
      <c r="B48" s="58" t="s">
        <v>256</v>
      </c>
      <c r="C48" s="85" t="s">
        <v>255</v>
      </c>
      <c r="D48" s="86">
        <v>518.6</v>
      </c>
      <c r="E48" s="86">
        <v>412.8</v>
      </c>
      <c r="F48" s="86">
        <v>518.6</v>
      </c>
      <c r="G48" s="100">
        <f t="shared" si="2"/>
        <v>1</v>
      </c>
      <c r="H48" s="100">
        <f t="shared" si="3"/>
        <v>1.2562984496124032</v>
      </c>
    </row>
    <row r="49" spans="1:8" s="16" customFormat="1" ht="55.5" customHeight="1" hidden="1">
      <c r="A49" s="85"/>
      <c r="B49" s="58" t="s">
        <v>258</v>
      </c>
      <c r="C49" s="85" t="s">
        <v>257</v>
      </c>
      <c r="D49" s="86">
        <v>0</v>
      </c>
      <c r="E49" s="86">
        <v>15</v>
      </c>
      <c r="F49" s="86">
        <v>0</v>
      </c>
      <c r="G49" s="100" t="e">
        <f t="shared" si="2"/>
        <v>#DIV/0!</v>
      </c>
      <c r="H49" s="100">
        <f t="shared" si="3"/>
        <v>0</v>
      </c>
    </row>
    <row r="50" spans="1:8" ht="34.5" customHeight="1">
      <c r="A50" s="50" t="s">
        <v>79</v>
      </c>
      <c r="B50" s="45" t="s">
        <v>43</v>
      </c>
      <c r="C50" s="50"/>
      <c r="D50" s="83">
        <f>SUM(D52:D54)</f>
        <v>14918.6</v>
      </c>
      <c r="E50" s="83">
        <f>SUM(E52:E54)</f>
        <v>12819.9</v>
      </c>
      <c r="F50" s="83">
        <f>SUM(F52:F54)</f>
        <v>14018.5</v>
      </c>
      <c r="G50" s="100">
        <f t="shared" si="2"/>
        <v>0.9396659203946751</v>
      </c>
      <c r="H50" s="100">
        <f t="shared" si="3"/>
        <v>1.0934952690738617</v>
      </c>
    </row>
    <row r="51" spans="1:8" ht="22.5" customHeight="1">
      <c r="A51" s="50" t="s">
        <v>125</v>
      </c>
      <c r="B51" s="45" t="s">
        <v>201</v>
      </c>
      <c r="C51" s="50"/>
      <c r="D51" s="83">
        <f>D54+D53+D52</f>
        <v>14918.6</v>
      </c>
      <c r="E51" s="83">
        <f>E54+E53+E52</f>
        <v>12819.9</v>
      </c>
      <c r="F51" s="83">
        <f>F54+F53+F52</f>
        <v>14018.5</v>
      </c>
      <c r="G51" s="100">
        <f t="shared" si="2"/>
        <v>0.9396659203946751</v>
      </c>
      <c r="H51" s="100">
        <f t="shared" si="3"/>
        <v>1.0934952690738617</v>
      </c>
    </row>
    <row r="52" spans="1:8" ht="69" customHeight="1">
      <c r="A52" s="50"/>
      <c r="B52" s="138" t="s">
        <v>316</v>
      </c>
      <c r="C52" s="146" t="s">
        <v>317</v>
      </c>
      <c r="D52" s="32">
        <v>140.5</v>
      </c>
      <c r="E52" s="32">
        <v>140.5</v>
      </c>
      <c r="F52" s="32">
        <v>140.5</v>
      </c>
      <c r="G52" s="100">
        <f t="shared" si="2"/>
        <v>1</v>
      </c>
      <c r="H52" s="100">
        <f t="shared" si="3"/>
        <v>1</v>
      </c>
    </row>
    <row r="53" spans="1:8" ht="68.25" customHeight="1">
      <c r="A53" s="50"/>
      <c r="B53" s="138" t="s">
        <v>319</v>
      </c>
      <c r="C53" s="146" t="s">
        <v>318</v>
      </c>
      <c r="D53" s="32">
        <v>59.5</v>
      </c>
      <c r="E53" s="32">
        <v>59.5</v>
      </c>
      <c r="F53" s="32">
        <v>59.5</v>
      </c>
      <c r="G53" s="100">
        <f t="shared" si="2"/>
        <v>1</v>
      </c>
      <c r="H53" s="100">
        <f t="shared" si="3"/>
        <v>1</v>
      </c>
    </row>
    <row r="54" spans="1:8" ht="45" customHeight="1">
      <c r="A54" s="146"/>
      <c r="B54" s="138" t="s">
        <v>260</v>
      </c>
      <c r="C54" s="146" t="s">
        <v>259</v>
      </c>
      <c r="D54" s="32">
        <v>14718.6</v>
      </c>
      <c r="E54" s="32">
        <v>12619.9</v>
      </c>
      <c r="F54" s="32">
        <v>13818.5</v>
      </c>
      <c r="G54" s="100">
        <f t="shared" si="2"/>
        <v>0.9388460859049094</v>
      </c>
      <c r="H54" s="100">
        <f t="shared" si="3"/>
        <v>1.0949769808001648</v>
      </c>
    </row>
    <row r="55" spans="1:8" ht="30.75" customHeight="1">
      <c r="A55" s="50" t="s">
        <v>81</v>
      </c>
      <c r="B55" s="45" t="s">
        <v>44</v>
      </c>
      <c r="C55" s="50"/>
      <c r="D55" s="83">
        <f>D56+D66</f>
        <v>38772.8</v>
      </c>
      <c r="E55" s="83">
        <f>E56+E66</f>
        <v>33378.5</v>
      </c>
      <c r="F55" s="83">
        <f>F56+F66</f>
        <v>37763.8</v>
      </c>
      <c r="G55" s="100">
        <f t="shared" si="2"/>
        <v>0.9739766021540874</v>
      </c>
      <c r="H55" s="100">
        <f t="shared" si="3"/>
        <v>1.1313809787737616</v>
      </c>
    </row>
    <row r="56" spans="1:8" ht="21.75" customHeight="1">
      <c r="A56" s="50" t="s">
        <v>82</v>
      </c>
      <c r="B56" s="45" t="s">
        <v>45</v>
      </c>
      <c r="C56" s="50"/>
      <c r="D56" s="32">
        <f>D60+D65+D64+D61+D62+D63+D57+D58+D59</f>
        <v>14520.300000000001</v>
      </c>
      <c r="E56" s="32">
        <f>E60+E65+E64+E61+E62+E63+E57+E58+E59</f>
        <v>14246.8</v>
      </c>
      <c r="F56" s="32">
        <f>F60+F65+F64+F61+F62+F63+F57+F58+F59</f>
        <v>13512.4</v>
      </c>
      <c r="G56" s="100">
        <f t="shared" si="2"/>
        <v>0.9305868336053662</v>
      </c>
      <c r="H56" s="100">
        <f t="shared" si="3"/>
        <v>0.9484515821096667</v>
      </c>
    </row>
    <row r="57" spans="1:8" ht="42.75" customHeight="1">
      <c r="A57" s="50"/>
      <c r="B57" s="138" t="s">
        <v>345</v>
      </c>
      <c r="C57" s="146" t="s">
        <v>344</v>
      </c>
      <c r="D57" s="32">
        <v>1856.5</v>
      </c>
      <c r="E57" s="32">
        <v>1856.5</v>
      </c>
      <c r="F57" s="32">
        <v>1856.5</v>
      </c>
      <c r="G57" s="100">
        <f t="shared" si="2"/>
        <v>1</v>
      </c>
      <c r="H57" s="100">
        <f t="shared" si="3"/>
        <v>1</v>
      </c>
    </row>
    <row r="58" spans="1:8" ht="42.75" customHeight="1">
      <c r="A58" s="50"/>
      <c r="B58" s="138" t="s">
        <v>373</v>
      </c>
      <c r="C58" s="146" t="s">
        <v>372</v>
      </c>
      <c r="D58" s="32">
        <v>780.6</v>
      </c>
      <c r="E58" s="32">
        <v>780.6</v>
      </c>
      <c r="F58" s="32">
        <v>100</v>
      </c>
      <c r="G58" s="100">
        <f t="shared" si="2"/>
        <v>0.12810658467845246</v>
      </c>
      <c r="H58" s="100">
        <f t="shared" si="3"/>
        <v>0.12810658467845246</v>
      </c>
    </row>
    <row r="59" spans="1:8" ht="42.75" customHeight="1">
      <c r="A59" s="50"/>
      <c r="B59" s="138" t="s">
        <v>374</v>
      </c>
      <c r="C59" s="146" t="s">
        <v>372</v>
      </c>
      <c r="D59" s="32">
        <v>780.6</v>
      </c>
      <c r="E59" s="32">
        <v>780.6</v>
      </c>
      <c r="F59" s="32">
        <v>780.6</v>
      </c>
      <c r="G59" s="100">
        <f t="shared" si="2"/>
        <v>1</v>
      </c>
      <c r="H59" s="100">
        <f t="shared" si="3"/>
        <v>1</v>
      </c>
    </row>
    <row r="60" spans="1:8" ht="42" customHeight="1">
      <c r="A60" s="146"/>
      <c r="B60" s="138" t="s">
        <v>331</v>
      </c>
      <c r="C60" s="146" t="s">
        <v>297</v>
      </c>
      <c r="D60" s="32">
        <v>353.4</v>
      </c>
      <c r="E60" s="32">
        <v>353.4</v>
      </c>
      <c r="F60" s="32">
        <v>353.4</v>
      </c>
      <c r="G60" s="100">
        <f t="shared" si="2"/>
        <v>1</v>
      </c>
      <c r="H60" s="100">
        <f t="shared" si="3"/>
        <v>1</v>
      </c>
    </row>
    <row r="61" spans="1:8" ht="42" customHeight="1">
      <c r="A61" s="146"/>
      <c r="B61" s="138" t="s">
        <v>335</v>
      </c>
      <c r="C61" s="146" t="s">
        <v>332</v>
      </c>
      <c r="D61" s="32">
        <v>8907.7</v>
      </c>
      <c r="E61" s="32">
        <v>8962.9</v>
      </c>
      <c r="F61" s="32">
        <v>8582.3</v>
      </c>
      <c r="G61" s="100">
        <f t="shared" si="2"/>
        <v>0.9634698070208919</v>
      </c>
      <c r="H61" s="100">
        <f t="shared" si="3"/>
        <v>0.9575360653359961</v>
      </c>
    </row>
    <row r="62" spans="1:8" ht="42" customHeight="1">
      <c r="A62" s="146"/>
      <c r="B62" s="138" t="s">
        <v>334</v>
      </c>
      <c r="C62" s="146" t="s">
        <v>333</v>
      </c>
      <c r="D62" s="32">
        <v>13.3</v>
      </c>
      <c r="E62" s="32">
        <v>13.4</v>
      </c>
      <c r="F62" s="32">
        <v>12.9</v>
      </c>
      <c r="G62" s="100">
        <f t="shared" si="2"/>
        <v>0.9699248120300752</v>
      </c>
      <c r="H62" s="100">
        <f t="shared" si="3"/>
        <v>0.9626865671641791</v>
      </c>
    </row>
    <row r="63" spans="1:8" ht="42" customHeight="1">
      <c r="A63" s="146"/>
      <c r="B63" s="138" t="s">
        <v>337</v>
      </c>
      <c r="C63" s="146" t="s">
        <v>338</v>
      </c>
      <c r="D63" s="32">
        <v>4</v>
      </c>
      <c r="E63" s="32">
        <v>4.3</v>
      </c>
      <c r="F63" s="32">
        <v>4</v>
      </c>
      <c r="G63" s="100">
        <f t="shared" si="2"/>
        <v>1</v>
      </c>
      <c r="H63" s="100">
        <f t="shared" si="3"/>
        <v>0.9302325581395349</v>
      </c>
    </row>
    <row r="64" spans="1:8" ht="29.25" customHeight="1">
      <c r="A64" s="50"/>
      <c r="B64" s="138" t="s">
        <v>182</v>
      </c>
      <c r="C64" s="146" t="s">
        <v>234</v>
      </c>
      <c r="D64" s="32">
        <v>0.7</v>
      </c>
      <c r="E64" s="32">
        <v>102.8</v>
      </c>
      <c r="F64" s="32">
        <v>0</v>
      </c>
      <c r="G64" s="100">
        <f t="shared" si="2"/>
        <v>0</v>
      </c>
      <c r="H64" s="100">
        <f t="shared" si="3"/>
        <v>0</v>
      </c>
    </row>
    <row r="65" spans="1:8" s="16" customFormat="1" ht="34.5" customHeight="1">
      <c r="A65" s="85"/>
      <c r="B65" s="58" t="s">
        <v>248</v>
      </c>
      <c r="C65" s="85" t="s">
        <v>247</v>
      </c>
      <c r="D65" s="86">
        <v>1823.5</v>
      </c>
      <c r="E65" s="86">
        <v>1392.3</v>
      </c>
      <c r="F65" s="86">
        <v>1822.7</v>
      </c>
      <c r="G65" s="100">
        <f t="shared" si="2"/>
        <v>0.999561283246504</v>
      </c>
      <c r="H65" s="100">
        <f t="shared" si="3"/>
        <v>1.309128779717015</v>
      </c>
    </row>
    <row r="66" spans="1:8" s="16" customFormat="1" ht="21.75" customHeight="1">
      <c r="A66" s="50" t="s">
        <v>47</v>
      </c>
      <c r="B66" s="45" t="s">
        <v>2</v>
      </c>
      <c r="C66" s="50"/>
      <c r="D66" s="83">
        <f>D67+D68+D69++D70+D71+D72+D73</f>
        <v>24252.5</v>
      </c>
      <c r="E66" s="83">
        <f>E67+E68+E69++E70+E71+E72+E73</f>
        <v>19131.699999999997</v>
      </c>
      <c r="F66" s="83">
        <f>F67+F68+F69++F70+F71+F72+F73</f>
        <v>24251.4</v>
      </c>
      <c r="G66" s="100">
        <f t="shared" si="2"/>
        <v>0.9999546438511494</v>
      </c>
      <c r="H66" s="100">
        <f t="shared" si="3"/>
        <v>1.2676029835299532</v>
      </c>
    </row>
    <row r="67" spans="1:8" s="16" customFormat="1" ht="30.75" customHeight="1">
      <c r="A67" s="85"/>
      <c r="B67" s="58" t="s">
        <v>262</v>
      </c>
      <c r="C67" s="85" t="s">
        <v>261</v>
      </c>
      <c r="D67" s="86">
        <v>355.8</v>
      </c>
      <c r="E67" s="86">
        <v>400</v>
      </c>
      <c r="F67" s="86">
        <v>355.8</v>
      </c>
      <c r="G67" s="100">
        <f t="shared" si="2"/>
        <v>1</v>
      </c>
      <c r="H67" s="100">
        <f t="shared" si="3"/>
        <v>0.8895000000000001</v>
      </c>
    </row>
    <row r="68" spans="1:8" s="16" customFormat="1" ht="21.75" customHeight="1" hidden="1">
      <c r="A68" s="85"/>
      <c r="B68" s="58" t="s">
        <v>264</v>
      </c>
      <c r="C68" s="85" t="s">
        <v>263</v>
      </c>
      <c r="D68" s="86">
        <v>0</v>
      </c>
      <c r="E68" s="86">
        <v>50</v>
      </c>
      <c r="F68" s="86">
        <v>0</v>
      </c>
      <c r="G68" s="100" t="e">
        <f t="shared" si="2"/>
        <v>#DIV/0!</v>
      </c>
      <c r="H68" s="100">
        <f t="shared" si="3"/>
        <v>0</v>
      </c>
    </row>
    <row r="69" spans="1:8" s="16" customFormat="1" ht="30.75" customHeight="1">
      <c r="A69" s="85"/>
      <c r="B69" s="58" t="s">
        <v>266</v>
      </c>
      <c r="C69" s="85" t="s">
        <v>265</v>
      </c>
      <c r="D69" s="86">
        <v>50</v>
      </c>
      <c r="E69" s="86">
        <v>50</v>
      </c>
      <c r="F69" s="86">
        <v>50</v>
      </c>
      <c r="G69" s="100">
        <f t="shared" si="2"/>
        <v>1</v>
      </c>
      <c r="H69" s="100">
        <f t="shared" si="3"/>
        <v>1</v>
      </c>
    </row>
    <row r="70" spans="1:8" s="16" customFormat="1" ht="21.75" customHeight="1" hidden="1">
      <c r="A70" s="85"/>
      <c r="B70" s="58" t="s">
        <v>268</v>
      </c>
      <c r="C70" s="85" t="s">
        <v>267</v>
      </c>
      <c r="D70" s="86">
        <v>0</v>
      </c>
      <c r="E70" s="86">
        <v>250</v>
      </c>
      <c r="F70" s="86">
        <v>0</v>
      </c>
      <c r="G70" s="100" t="e">
        <f t="shared" si="2"/>
        <v>#DIV/0!</v>
      </c>
      <c r="H70" s="100">
        <f t="shared" si="3"/>
        <v>0</v>
      </c>
    </row>
    <row r="71" spans="1:8" s="16" customFormat="1" ht="21.75" customHeight="1">
      <c r="A71" s="85"/>
      <c r="B71" s="58" t="s">
        <v>270</v>
      </c>
      <c r="C71" s="85" t="s">
        <v>269</v>
      </c>
      <c r="D71" s="86">
        <v>50</v>
      </c>
      <c r="E71" s="86">
        <v>50</v>
      </c>
      <c r="F71" s="86">
        <v>50</v>
      </c>
      <c r="G71" s="100">
        <f t="shared" si="2"/>
        <v>1</v>
      </c>
      <c r="H71" s="100">
        <f t="shared" si="3"/>
        <v>1</v>
      </c>
    </row>
    <row r="72" spans="1:8" s="16" customFormat="1" ht="21.75" customHeight="1">
      <c r="A72" s="85"/>
      <c r="B72" s="58" t="s">
        <v>184</v>
      </c>
      <c r="C72" s="85" t="s">
        <v>271</v>
      </c>
      <c r="D72" s="86">
        <v>10990</v>
      </c>
      <c r="E72" s="86">
        <v>7958.4</v>
      </c>
      <c r="F72" s="86">
        <v>10990</v>
      </c>
      <c r="G72" s="100">
        <f t="shared" si="2"/>
        <v>1</v>
      </c>
      <c r="H72" s="100">
        <f t="shared" si="3"/>
        <v>1.3809308403699236</v>
      </c>
    </row>
    <row r="73" spans="1:8" s="16" customFormat="1" ht="21.75" customHeight="1">
      <c r="A73" s="85"/>
      <c r="B73" s="58" t="s">
        <v>186</v>
      </c>
      <c r="C73" s="85" t="s">
        <v>277</v>
      </c>
      <c r="D73" s="86">
        <v>12806.7</v>
      </c>
      <c r="E73" s="86">
        <v>10373.3</v>
      </c>
      <c r="F73" s="86">
        <v>12805.6</v>
      </c>
      <c r="G73" s="100">
        <f t="shared" si="2"/>
        <v>0.9999141074593767</v>
      </c>
      <c r="H73" s="100">
        <f t="shared" si="3"/>
        <v>1.2344769745404067</v>
      </c>
    </row>
    <row r="74" spans="1:8" s="11" customFormat="1" ht="21.75" customHeight="1">
      <c r="A74" s="50" t="s">
        <v>49</v>
      </c>
      <c r="B74" s="45" t="s">
        <v>50</v>
      </c>
      <c r="C74" s="50" t="s">
        <v>273</v>
      </c>
      <c r="D74" s="83">
        <f>D75</f>
        <v>3930.1</v>
      </c>
      <c r="E74" s="83">
        <f>E75</f>
        <v>3318.2</v>
      </c>
      <c r="F74" s="83">
        <f>F75</f>
        <v>3770.8</v>
      </c>
      <c r="G74" s="100">
        <f t="shared" si="2"/>
        <v>0.9594666802371442</v>
      </c>
      <c r="H74" s="100">
        <f t="shared" si="3"/>
        <v>1.1363992526068352</v>
      </c>
    </row>
    <row r="75" spans="1:8" s="16" customFormat="1" ht="29.25" customHeight="1">
      <c r="A75" s="85" t="s">
        <v>53</v>
      </c>
      <c r="B75" s="58" t="s">
        <v>274</v>
      </c>
      <c r="C75" s="85" t="s">
        <v>273</v>
      </c>
      <c r="D75" s="86">
        <v>3930.1</v>
      </c>
      <c r="E75" s="86">
        <v>3318.2</v>
      </c>
      <c r="F75" s="86">
        <v>3770.8</v>
      </c>
      <c r="G75" s="100">
        <f t="shared" si="2"/>
        <v>0.9594666802371442</v>
      </c>
      <c r="H75" s="100">
        <f t="shared" si="3"/>
        <v>1.1363992526068352</v>
      </c>
    </row>
    <row r="76" spans="1:8" ht="20.25" customHeight="1">
      <c r="A76" s="50">
        <v>1000</v>
      </c>
      <c r="B76" s="45" t="s">
        <v>64</v>
      </c>
      <c r="C76" s="50"/>
      <c r="D76" s="83">
        <f>D77</f>
        <v>403.2</v>
      </c>
      <c r="E76" s="83">
        <f>E77</f>
        <v>304.3</v>
      </c>
      <c r="F76" s="83">
        <f>F77</f>
        <v>403.2</v>
      </c>
      <c r="G76" s="100">
        <f t="shared" si="2"/>
        <v>1</v>
      </c>
      <c r="H76" s="100">
        <f t="shared" si="3"/>
        <v>1.3250082155767333</v>
      </c>
    </row>
    <row r="77" spans="1:8" ht="29.25" customHeight="1">
      <c r="A77" s="146">
        <v>1001</v>
      </c>
      <c r="B77" s="138" t="s">
        <v>237</v>
      </c>
      <c r="C77" s="146" t="s">
        <v>65</v>
      </c>
      <c r="D77" s="32">
        <v>403.2</v>
      </c>
      <c r="E77" s="32">
        <v>304.3</v>
      </c>
      <c r="F77" s="32">
        <v>403.2</v>
      </c>
      <c r="G77" s="100">
        <f t="shared" si="2"/>
        <v>1</v>
      </c>
      <c r="H77" s="100">
        <f t="shared" si="3"/>
        <v>1.3250082155767333</v>
      </c>
    </row>
    <row r="78" spans="1:8" ht="29.25" customHeight="1">
      <c r="A78" s="50" t="s">
        <v>68</v>
      </c>
      <c r="B78" s="45" t="s">
        <v>135</v>
      </c>
      <c r="C78" s="50"/>
      <c r="D78" s="83">
        <f>D79</f>
        <v>24868</v>
      </c>
      <c r="E78" s="83">
        <f>E79</f>
        <v>21305.8</v>
      </c>
      <c r="F78" s="83">
        <f>F79</f>
        <v>23747.1</v>
      </c>
      <c r="G78" s="100">
        <f t="shared" si="2"/>
        <v>0.9549260093292584</v>
      </c>
      <c r="H78" s="100">
        <f t="shared" si="3"/>
        <v>1.1145838222455857</v>
      </c>
    </row>
    <row r="79" spans="1:8" ht="29.25" customHeight="1">
      <c r="A79" s="146" t="s">
        <v>69</v>
      </c>
      <c r="B79" s="138" t="s">
        <v>275</v>
      </c>
      <c r="C79" s="146" t="s">
        <v>69</v>
      </c>
      <c r="D79" s="32">
        <v>24868</v>
      </c>
      <c r="E79" s="32">
        <v>21305.8</v>
      </c>
      <c r="F79" s="32">
        <v>23747.1</v>
      </c>
      <c r="G79" s="100">
        <f t="shared" si="2"/>
        <v>0.9549260093292584</v>
      </c>
      <c r="H79" s="100">
        <f t="shared" si="3"/>
        <v>1.1145838222455857</v>
      </c>
    </row>
    <row r="80" spans="1:8" ht="20.25" customHeight="1">
      <c r="A80" s="50" t="s">
        <v>139</v>
      </c>
      <c r="B80" s="45" t="s">
        <v>140</v>
      </c>
      <c r="C80" s="50"/>
      <c r="D80" s="83">
        <f>D81</f>
        <v>87.6</v>
      </c>
      <c r="E80" s="83">
        <f>E81</f>
        <v>59</v>
      </c>
      <c r="F80" s="83">
        <f>F81</f>
        <v>87.6</v>
      </c>
      <c r="G80" s="100">
        <f t="shared" si="2"/>
        <v>1</v>
      </c>
      <c r="H80" s="100">
        <f t="shared" si="3"/>
        <v>1.4847457627118643</v>
      </c>
    </row>
    <row r="81" spans="1:8" ht="18.75" customHeight="1">
      <c r="A81" s="146" t="s">
        <v>141</v>
      </c>
      <c r="B81" s="138" t="s">
        <v>142</v>
      </c>
      <c r="C81" s="146" t="s">
        <v>141</v>
      </c>
      <c r="D81" s="32">
        <v>87.6</v>
      </c>
      <c r="E81" s="32">
        <v>59</v>
      </c>
      <c r="F81" s="32">
        <v>87.6</v>
      </c>
      <c r="G81" s="100">
        <f t="shared" si="2"/>
        <v>1</v>
      </c>
      <c r="H81" s="100">
        <f t="shared" si="3"/>
        <v>1.4847457627118643</v>
      </c>
    </row>
    <row r="82" spans="1:8" ht="25.5" customHeight="1" hidden="1">
      <c r="A82" s="50"/>
      <c r="B82" s="45" t="s">
        <v>103</v>
      </c>
      <c r="C82" s="50"/>
      <c r="D82" s="83">
        <f>D83+D84+D85</f>
        <v>0</v>
      </c>
      <c r="E82" s="83">
        <f>E83+E84+E85</f>
        <v>0</v>
      </c>
      <c r="F82" s="83">
        <f>F83+F84+F85</f>
        <v>0</v>
      </c>
      <c r="G82" s="100" t="e">
        <f t="shared" si="2"/>
        <v>#DIV/0!</v>
      </c>
      <c r="H82" s="100" t="e">
        <f t="shared" si="3"/>
        <v>#DIV/0!</v>
      </c>
    </row>
    <row r="83" spans="1:8" s="16" customFormat="1" ht="30" customHeight="1" hidden="1">
      <c r="A83" s="85"/>
      <c r="B83" s="58" t="s">
        <v>104</v>
      </c>
      <c r="C83" s="85" t="s">
        <v>202</v>
      </c>
      <c r="D83" s="86">
        <v>0</v>
      </c>
      <c r="E83" s="86">
        <v>0</v>
      </c>
      <c r="F83" s="86">
        <v>0</v>
      </c>
      <c r="G83" s="100" t="e">
        <f t="shared" si="2"/>
        <v>#DIV/0!</v>
      </c>
      <c r="H83" s="100" t="e">
        <f t="shared" si="3"/>
        <v>#DIV/0!</v>
      </c>
    </row>
    <row r="84" spans="1:8" s="16" customFormat="1" ht="106.5" customHeight="1" hidden="1">
      <c r="A84" s="85"/>
      <c r="B84" s="109" t="s">
        <v>3</v>
      </c>
      <c r="C84" s="85" t="s">
        <v>179</v>
      </c>
      <c r="D84" s="86">
        <v>0</v>
      </c>
      <c r="E84" s="86">
        <v>0</v>
      </c>
      <c r="F84" s="86">
        <v>0</v>
      </c>
      <c r="G84" s="100" t="e">
        <f t="shared" si="2"/>
        <v>#DIV/0!</v>
      </c>
      <c r="H84" s="100" t="e">
        <f t="shared" si="3"/>
        <v>#DIV/0!</v>
      </c>
    </row>
    <row r="85" spans="1:8" s="16" customFormat="1" ht="91.5" customHeight="1" hidden="1">
      <c r="A85" s="85"/>
      <c r="B85" s="109" t="s">
        <v>4</v>
      </c>
      <c r="C85" s="85" t="s">
        <v>180</v>
      </c>
      <c r="D85" s="86">
        <v>0</v>
      </c>
      <c r="E85" s="86">
        <v>0</v>
      </c>
      <c r="F85" s="86">
        <v>0</v>
      </c>
      <c r="G85" s="100" t="e">
        <f t="shared" si="2"/>
        <v>#DIV/0!</v>
      </c>
      <c r="H85" s="100" t="e">
        <f t="shared" si="3"/>
        <v>#DIV/0!</v>
      </c>
    </row>
    <row r="86" spans="1:8" ht="27" customHeight="1">
      <c r="A86" s="146"/>
      <c r="B86" s="69" t="s">
        <v>71</v>
      </c>
      <c r="C86" s="87"/>
      <c r="D86" s="88">
        <f>D32+D45+D50+D55+D76+D80+D82+D74+D78</f>
        <v>87109.6</v>
      </c>
      <c r="E86" s="88">
        <f>E32+E45+E50+E55+E76+E80+E82+E74+E78</f>
        <v>74773.3</v>
      </c>
      <c r="F86" s="88">
        <f>F32+F45+F50+F55+F76+F80+F82+F74+F78</f>
        <v>83874</v>
      </c>
      <c r="G86" s="100">
        <f t="shared" si="2"/>
        <v>0.9628559883181647</v>
      </c>
      <c r="H86" s="100">
        <f t="shared" si="3"/>
        <v>1.1217105571106263</v>
      </c>
    </row>
    <row r="87" spans="1:8" ht="12.75">
      <c r="A87" s="147"/>
      <c r="B87" s="138" t="s">
        <v>86</v>
      </c>
      <c r="C87" s="146"/>
      <c r="D87" s="91">
        <f>D82</f>
        <v>0</v>
      </c>
      <c r="E87" s="91">
        <f>E82</f>
        <v>0</v>
      </c>
      <c r="F87" s="91">
        <f>F82</f>
        <v>0</v>
      </c>
      <c r="G87" s="100">
        <v>0</v>
      </c>
      <c r="H87" s="100">
        <v>0</v>
      </c>
    </row>
    <row r="90" spans="2:8" ht="15">
      <c r="B90" s="38" t="s">
        <v>96</v>
      </c>
      <c r="C90" s="39"/>
      <c r="E90" s="36">
        <f>H90</f>
        <v>2054.6</v>
      </c>
      <c r="F90" s="36">
        <v>2234.3</v>
      </c>
      <c r="H90" s="36">
        <v>2054.6</v>
      </c>
    </row>
    <row r="91" spans="2:3" ht="15">
      <c r="B91" s="38"/>
      <c r="C91" s="39"/>
    </row>
    <row r="92" spans="2:3" ht="15">
      <c r="B92" s="38" t="s">
        <v>87</v>
      </c>
      <c r="C92" s="39"/>
    </row>
    <row r="93" spans="2:3" ht="15">
      <c r="B93" s="38" t="s">
        <v>88</v>
      </c>
      <c r="C93" s="39"/>
    </row>
    <row r="94" spans="2:3" ht="15">
      <c r="B94" s="38"/>
      <c r="C94" s="39"/>
    </row>
    <row r="95" spans="2:3" ht="15">
      <c r="B95" s="38" t="s">
        <v>89</v>
      </c>
      <c r="C95" s="39"/>
    </row>
    <row r="96" spans="2:3" ht="15">
      <c r="B96" s="38" t="s">
        <v>90</v>
      </c>
      <c r="C96" s="39"/>
    </row>
    <row r="97" spans="2:3" ht="15">
      <c r="B97" s="38"/>
      <c r="C97" s="39"/>
    </row>
    <row r="98" spans="2:3" ht="15">
      <c r="B98" s="38" t="s">
        <v>91</v>
      </c>
      <c r="C98" s="39"/>
    </row>
    <row r="99" spans="2:3" ht="15">
      <c r="B99" s="38" t="s">
        <v>92</v>
      </c>
      <c r="C99" s="39"/>
    </row>
    <row r="100" spans="2:3" ht="15">
      <c r="B100" s="38"/>
      <c r="C100" s="39"/>
    </row>
    <row r="101" spans="2:3" ht="15">
      <c r="B101" s="38" t="s">
        <v>93</v>
      </c>
      <c r="C101" s="39"/>
    </row>
    <row r="102" spans="2:3" ht="15">
      <c r="B102" s="38" t="s">
        <v>94</v>
      </c>
      <c r="C102" s="39"/>
    </row>
    <row r="103" spans="2:3" ht="15">
      <c r="B103" s="38"/>
      <c r="C103" s="39"/>
    </row>
    <row r="104" spans="2:3" ht="15">
      <c r="B104" s="38"/>
      <c r="C104" s="39"/>
    </row>
    <row r="105" spans="2:8" ht="15">
      <c r="B105" s="38" t="s">
        <v>95</v>
      </c>
      <c r="C105" s="39"/>
      <c r="E105" s="43">
        <f>H105</f>
        <v>3117</v>
      </c>
      <c r="F105" s="43">
        <v>3296.9</v>
      </c>
      <c r="H105" s="43">
        <f>F27+H90-F86</f>
        <v>3117</v>
      </c>
    </row>
    <row r="108" spans="2:3" ht="15">
      <c r="B108" s="38" t="s">
        <v>97</v>
      </c>
      <c r="C108" s="39"/>
    </row>
    <row r="109" spans="2:3" ht="15">
      <c r="B109" s="38" t="s">
        <v>98</v>
      </c>
      <c r="C109" s="39"/>
    </row>
    <row r="110" spans="2:3" ht="15">
      <c r="B110" s="38" t="s">
        <v>99</v>
      </c>
      <c r="C110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3"/>
  <sheetViews>
    <sheetView zoomScalePageLayoutView="0" workbookViewId="0" topLeftCell="A16">
      <selection activeCell="A62" sqref="A1:I16384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0.421875" style="37" customWidth="1"/>
    <col min="4" max="4" width="11.7109375" style="36" customWidth="1"/>
    <col min="5" max="5" width="11.7109375" style="36" hidden="1" customWidth="1"/>
    <col min="6" max="7" width="11.140625" style="36" customWidth="1"/>
    <col min="8" max="8" width="12.00390625" style="36" hidden="1" customWidth="1"/>
    <col min="9" max="9" width="12.57421875" style="36" customWidth="1"/>
    <col min="10" max="16384" width="9.140625" style="1" customWidth="1"/>
  </cols>
  <sheetData>
    <row r="1" spans="1:9" s="7" customFormat="1" ht="57" customHeight="1">
      <c r="A1" s="161" t="s">
        <v>392</v>
      </c>
      <c r="B1" s="161"/>
      <c r="C1" s="161"/>
      <c r="D1" s="161"/>
      <c r="E1" s="161"/>
      <c r="F1" s="161"/>
      <c r="G1" s="161"/>
      <c r="H1" s="161"/>
      <c r="I1" s="193"/>
    </row>
    <row r="2" spans="1:8" ht="12.75" customHeight="1">
      <c r="A2" s="141"/>
      <c r="B2" s="172" t="s">
        <v>5</v>
      </c>
      <c r="C2" s="101"/>
      <c r="D2" s="163" t="s">
        <v>6</v>
      </c>
      <c r="E2" s="150" t="s">
        <v>347</v>
      </c>
      <c r="F2" s="163" t="s">
        <v>7</v>
      </c>
      <c r="G2" s="163" t="s">
        <v>8</v>
      </c>
      <c r="H2" s="150" t="s">
        <v>348</v>
      </c>
    </row>
    <row r="3" spans="1:8" ht="23.25" customHeight="1">
      <c r="A3" s="142"/>
      <c r="B3" s="173"/>
      <c r="C3" s="102"/>
      <c r="D3" s="163"/>
      <c r="E3" s="151"/>
      <c r="F3" s="163"/>
      <c r="G3" s="163"/>
      <c r="H3" s="151"/>
    </row>
    <row r="4" spans="1:8" ht="15">
      <c r="A4" s="142"/>
      <c r="B4" s="139" t="s">
        <v>85</v>
      </c>
      <c r="C4" s="145"/>
      <c r="D4" s="140">
        <f>D5+D6+D7+D8+D9+D10+D11+D12+D13+D14+D15+D16+D17+D18+D19</f>
        <v>4514.1</v>
      </c>
      <c r="E4" s="140">
        <f>E5+E6+E7+E8+E9+E10+E11+E12+E13+E14+E15+E16+E17+E18+E19</f>
        <v>2267.2</v>
      </c>
      <c r="F4" s="140">
        <f>F5+F6+F7+F8+F9+F10+F11+F12+F13+F14+F15+F16+F17+F18+F19</f>
        <v>4897.000000000001</v>
      </c>
      <c r="G4" s="34">
        <f>F4/D4</f>
        <v>1.0848231098114798</v>
      </c>
      <c r="H4" s="34">
        <f>F4/E4</f>
        <v>2.159932956951306</v>
      </c>
    </row>
    <row r="5" spans="1:8" ht="15">
      <c r="A5" s="142"/>
      <c r="B5" s="138" t="s">
        <v>9</v>
      </c>
      <c r="C5" s="146"/>
      <c r="D5" s="32">
        <v>532.8</v>
      </c>
      <c r="E5" s="32">
        <v>310</v>
      </c>
      <c r="F5" s="32">
        <v>532.8</v>
      </c>
      <c r="G5" s="34">
        <f aca="true" t="shared" si="0" ref="G5:G27">F5/D5</f>
        <v>1</v>
      </c>
      <c r="H5" s="34">
        <f aca="true" t="shared" si="1" ref="H5:H27">F5/E5</f>
        <v>1.7187096774193547</v>
      </c>
    </row>
    <row r="6" spans="1:8" ht="15">
      <c r="A6" s="142"/>
      <c r="B6" s="138" t="s">
        <v>314</v>
      </c>
      <c r="C6" s="146"/>
      <c r="D6" s="32">
        <v>1245.3</v>
      </c>
      <c r="E6" s="32">
        <v>941.2</v>
      </c>
      <c r="F6" s="32">
        <v>1295.7</v>
      </c>
      <c r="G6" s="34">
        <f t="shared" si="0"/>
        <v>1.0404721753794268</v>
      </c>
      <c r="H6" s="34">
        <f t="shared" si="1"/>
        <v>1.3766468338291542</v>
      </c>
    </row>
    <row r="7" spans="1:8" ht="15">
      <c r="A7" s="142"/>
      <c r="B7" s="138" t="s">
        <v>11</v>
      </c>
      <c r="C7" s="146"/>
      <c r="D7" s="32">
        <v>600</v>
      </c>
      <c r="E7" s="32">
        <v>120</v>
      </c>
      <c r="F7" s="32">
        <v>603.3</v>
      </c>
      <c r="G7" s="34">
        <f t="shared" si="0"/>
        <v>1.0054999999999998</v>
      </c>
      <c r="H7" s="34">
        <f t="shared" si="1"/>
        <v>5.0275</v>
      </c>
    </row>
    <row r="8" spans="1:8" ht="15">
      <c r="A8" s="142"/>
      <c r="B8" s="138" t="s">
        <v>12</v>
      </c>
      <c r="C8" s="146"/>
      <c r="D8" s="32">
        <v>160</v>
      </c>
      <c r="E8" s="32">
        <v>80</v>
      </c>
      <c r="F8" s="32">
        <v>176.9</v>
      </c>
      <c r="G8" s="34">
        <f t="shared" si="0"/>
        <v>1.105625</v>
      </c>
      <c r="H8" s="34">
        <f t="shared" si="1"/>
        <v>2.21125</v>
      </c>
    </row>
    <row r="9" spans="1:8" ht="15">
      <c r="A9" s="142"/>
      <c r="B9" s="138" t="s">
        <v>13</v>
      </c>
      <c r="C9" s="146"/>
      <c r="D9" s="32">
        <v>1768.2</v>
      </c>
      <c r="E9" s="32">
        <v>772</v>
      </c>
      <c r="F9" s="32">
        <v>2076</v>
      </c>
      <c r="G9" s="34">
        <f t="shared" si="0"/>
        <v>1.174075330844927</v>
      </c>
      <c r="H9" s="34">
        <f t="shared" si="1"/>
        <v>2.6891191709844557</v>
      </c>
    </row>
    <row r="10" spans="1:8" ht="15">
      <c r="A10" s="142"/>
      <c r="B10" s="138" t="s">
        <v>110</v>
      </c>
      <c r="C10" s="146"/>
      <c r="D10" s="32">
        <v>52.2</v>
      </c>
      <c r="E10" s="32">
        <v>8</v>
      </c>
      <c r="F10" s="32">
        <v>52.2</v>
      </c>
      <c r="G10" s="34">
        <f t="shared" si="0"/>
        <v>1</v>
      </c>
      <c r="H10" s="34">
        <f t="shared" si="1"/>
        <v>6.525</v>
      </c>
    </row>
    <row r="11" spans="1:8" ht="15">
      <c r="A11" s="142"/>
      <c r="B11" s="138" t="s">
        <v>14</v>
      </c>
      <c r="C11" s="146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2"/>
      <c r="B12" s="138" t="s">
        <v>15</v>
      </c>
      <c r="C12" s="146"/>
      <c r="D12" s="32">
        <v>155.6</v>
      </c>
      <c r="E12" s="32">
        <v>36</v>
      </c>
      <c r="F12" s="32">
        <v>155.6</v>
      </c>
      <c r="G12" s="34">
        <f t="shared" si="0"/>
        <v>1</v>
      </c>
      <c r="H12" s="34">
        <f t="shared" si="1"/>
        <v>4.322222222222222</v>
      </c>
    </row>
    <row r="13" spans="1:8" ht="15">
      <c r="A13" s="142"/>
      <c r="B13" s="138" t="s">
        <v>16</v>
      </c>
      <c r="C13" s="146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2"/>
      <c r="B14" s="138" t="s">
        <v>18</v>
      </c>
      <c r="C14" s="146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2"/>
      <c r="B15" s="138" t="s">
        <v>19</v>
      </c>
      <c r="C15" s="146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2"/>
      <c r="B16" s="138" t="s">
        <v>20</v>
      </c>
      <c r="C16" s="146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2"/>
      <c r="B17" s="138" t="s">
        <v>403</v>
      </c>
      <c r="C17" s="146"/>
      <c r="D17" s="32">
        <v>0</v>
      </c>
      <c r="E17" s="32">
        <v>0</v>
      </c>
      <c r="F17" s="32">
        <v>4.5</v>
      </c>
      <c r="G17" s="34">
        <v>0</v>
      </c>
      <c r="H17" s="34">
        <v>0</v>
      </c>
    </row>
    <row r="18" spans="1:8" ht="15">
      <c r="A18" s="142"/>
      <c r="B18" s="138" t="s">
        <v>124</v>
      </c>
      <c r="C18" s="146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2"/>
      <c r="B19" s="138" t="s">
        <v>25</v>
      </c>
      <c r="C19" s="146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2"/>
      <c r="B20" s="45" t="s">
        <v>84</v>
      </c>
      <c r="C20" s="50"/>
      <c r="D20" s="32">
        <f>D21+D22+D23+D24+D25</f>
        <v>540.1</v>
      </c>
      <c r="E20" s="32">
        <f>E21+E22+E23+E24+E25</f>
        <v>760.6</v>
      </c>
      <c r="F20" s="32">
        <f>F21+F22+F23+F24+F25</f>
        <v>256.6</v>
      </c>
      <c r="G20" s="34">
        <f t="shared" si="0"/>
        <v>0.4750972042214405</v>
      </c>
      <c r="H20" s="34">
        <f t="shared" si="1"/>
        <v>0.3373652379700237</v>
      </c>
    </row>
    <row r="21" spans="1:8" ht="15">
      <c r="A21" s="142"/>
      <c r="B21" s="138" t="s">
        <v>27</v>
      </c>
      <c r="C21" s="146"/>
      <c r="D21" s="32">
        <v>386.1</v>
      </c>
      <c r="E21" s="32">
        <v>606.6</v>
      </c>
      <c r="F21" s="32">
        <v>102.6</v>
      </c>
      <c r="G21" s="34">
        <f t="shared" si="0"/>
        <v>0.26573426573426573</v>
      </c>
      <c r="H21" s="34">
        <f t="shared" si="1"/>
        <v>0.1691394658753709</v>
      </c>
    </row>
    <row r="22" spans="1:8" ht="15">
      <c r="A22" s="142"/>
      <c r="B22" s="138" t="s">
        <v>70</v>
      </c>
      <c r="C22" s="146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2"/>
      <c r="B23" s="138" t="s">
        <v>105</v>
      </c>
      <c r="C23" s="146"/>
      <c r="D23" s="32">
        <f>154.5-0.5</f>
        <v>154</v>
      </c>
      <c r="E23" s="32">
        <v>154</v>
      </c>
      <c r="F23" s="32">
        <v>154</v>
      </c>
      <c r="G23" s="34">
        <f t="shared" si="0"/>
        <v>1</v>
      </c>
      <c r="H23" s="34">
        <f t="shared" si="1"/>
        <v>1</v>
      </c>
    </row>
    <row r="24" spans="1:8" ht="25.5">
      <c r="A24" s="142"/>
      <c r="B24" s="138" t="s">
        <v>30</v>
      </c>
      <c r="C24" s="146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2"/>
      <c r="B25" s="80" t="s">
        <v>160</v>
      </c>
      <c r="C25" s="81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3"/>
      <c r="B26" s="98" t="s">
        <v>31</v>
      </c>
      <c r="C26" s="99"/>
      <c r="D26" s="140">
        <f>D4+D20</f>
        <v>5054.200000000001</v>
      </c>
      <c r="E26" s="140">
        <f>E4+E20</f>
        <v>3027.7999999999997</v>
      </c>
      <c r="F26" s="140">
        <f>F4+F20</f>
        <v>5153.600000000001</v>
      </c>
      <c r="G26" s="34">
        <f t="shared" si="0"/>
        <v>1.019666811760516</v>
      </c>
      <c r="H26" s="34">
        <f t="shared" si="1"/>
        <v>1.7020939295858384</v>
      </c>
    </row>
    <row r="27" spans="1:8" ht="15">
      <c r="A27" s="142"/>
      <c r="B27" s="138" t="s">
        <v>111</v>
      </c>
      <c r="C27" s="146"/>
      <c r="D27" s="32">
        <f>D4</f>
        <v>4514.1</v>
      </c>
      <c r="E27" s="32">
        <f>E4</f>
        <v>2267.2</v>
      </c>
      <c r="F27" s="32">
        <f>F4</f>
        <v>4897.000000000001</v>
      </c>
      <c r="G27" s="34">
        <f t="shared" si="0"/>
        <v>1.0848231098114798</v>
      </c>
      <c r="H27" s="34">
        <f t="shared" si="1"/>
        <v>2.159932956951306</v>
      </c>
    </row>
    <row r="28" spans="1:8" ht="12.75">
      <c r="A28" s="154"/>
      <c r="B28" s="166"/>
      <c r="C28" s="166"/>
      <c r="D28" s="166"/>
      <c r="E28" s="166"/>
      <c r="F28" s="166"/>
      <c r="G28" s="166"/>
      <c r="H28" s="167"/>
    </row>
    <row r="29" spans="1:8" ht="15" customHeight="1">
      <c r="A29" s="174" t="s">
        <v>164</v>
      </c>
      <c r="B29" s="172" t="s">
        <v>32</v>
      </c>
      <c r="C29" s="176" t="s">
        <v>204</v>
      </c>
      <c r="D29" s="163" t="s">
        <v>6</v>
      </c>
      <c r="E29" s="150" t="s">
        <v>347</v>
      </c>
      <c r="F29" s="150" t="s">
        <v>7</v>
      </c>
      <c r="G29" s="163" t="s">
        <v>8</v>
      </c>
      <c r="H29" s="150" t="s">
        <v>348</v>
      </c>
    </row>
    <row r="30" spans="1:8" ht="15" customHeight="1">
      <c r="A30" s="175"/>
      <c r="B30" s="173"/>
      <c r="C30" s="177"/>
      <c r="D30" s="163"/>
      <c r="E30" s="151"/>
      <c r="F30" s="151"/>
      <c r="G30" s="163"/>
      <c r="H30" s="151"/>
    </row>
    <row r="31" spans="1:8" ht="12.75">
      <c r="A31" s="50" t="s">
        <v>72</v>
      </c>
      <c r="B31" s="45" t="s">
        <v>33</v>
      </c>
      <c r="C31" s="50"/>
      <c r="D31" s="83">
        <f>D32+D33+D34+D35</f>
        <v>2078.9</v>
      </c>
      <c r="E31" s="83">
        <f>E32+E33+E34+E35</f>
        <v>1615.4</v>
      </c>
      <c r="F31" s="83">
        <f>F32+F33+F34+F35</f>
        <v>2046.6</v>
      </c>
      <c r="G31" s="100">
        <f>F31/D31</f>
        <v>0.984462937130213</v>
      </c>
      <c r="H31" s="104">
        <f>F31/E31</f>
        <v>1.2669307911353225</v>
      </c>
    </row>
    <row r="32" spans="1:8" ht="12.75" hidden="1">
      <c r="A32" s="146" t="s">
        <v>73</v>
      </c>
      <c r="B32" s="138" t="s">
        <v>106</v>
      </c>
      <c r="C32" s="146"/>
      <c r="D32" s="32">
        <v>0</v>
      </c>
      <c r="E32" s="32">
        <v>0</v>
      </c>
      <c r="F32" s="32">
        <v>0</v>
      </c>
      <c r="G32" s="100" t="e">
        <f aca="true" t="shared" si="2" ref="G32:G61">F32/D32</f>
        <v>#DIV/0!</v>
      </c>
      <c r="H32" s="104" t="e">
        <f aca="true" t="shared" si="3" ref="H32:H61">F32/E32</f>
        <v>#DIV/0!</v>
      </c>
    </row>
    <row r="33" spans="1:8" ht="66.75" customHeight="1">
      <c r="A33" s="146" t="s">
        <v>75</v>
      </c>
      <c r="B33" s="138" t="s">
        <v>168</v>
      </c>
      <c r="C33" s="146" t="s">
        <v>75</v>
      </c>
      <c r="D33" s="32">
        <v>2074.5</v>
      </c>
      <c r="E33" s="32">
        <v>1601</v>
      </c>
      <c r="F33" s="32">
        <v>2045</v>
      </c>
      <c r="G33" s="100">
        <f t="shared" si="2"/>
        <v>0.9857797059532417</v>
      </c>
      <c r="H33" s="104">
        <f t="shared" si="3"/>
        <v>1.2773266708307307</v>
      </c>
    </row>
    <row r="34" spans="1:8" ht="12.75" hidden="1">
      <c r="A34" s="146" t="s">
        <v>77</v>
      </c>
      <c r="B34" s="138" t="s">
        <v>38</v>
      </c>
      <c r="C34" s="146"/>
      <c r="D34" s="32">
        <v>0</v>
      </c>
      <c r="E34" s="32">
        <v>10</v>
      </c>
      <c r="F34" s="32">
        <f>0</f>
        <v>0</v>
      </c>
      <c r="G34" s="100" t="e">
        <f t="shared" si="2"/>
        <v>#DIV/0!</v>
      </c>
      <c r="H34" s="104">
        <f t="shared" si="3"/>
        <v>0</v>
      </c>
    </row>
    <row r="35" spans="1:8" ht="12.75">
      <c r="A35" s="146" t="s">
        <v>134</v>
      </c>
      <c r="B35" s="138" t="s">
        <v>127</v>
      </c>
      <c r="C35" s="146"/>
      <c r="D35" s="32">
        <f>D36</f>
        <v>4.4</v>
      </c>
      <c r="E35" s="32">
        <f>E36</f>
        <v>4.4</v>
      </c>
      <c r="F35" s="32">
        <f>F36</f>
        <v>1.6</v>
      </c>
      <c r="G35" s="100">
        <f t="shared" si="2"/>
        <v>0.36363636363636365</v>
      </c>
      <c r="H35" s="104">
        <f t="shared" si="3"/>
        <v>0.36363636363636365</v>
      </c>
    </row>
    <row r="36" spans="1:9" s="16" customFormat="1" ht="25.5">
      <c r="A36" s="85"/>
      <c r="B36" s="58" t="s">
        <v>120</v>
      </c>
      <c r="C36" s="85" t="s">
        <v>224</v>
      </c>
      <c r="D36" s="86">
        <v>4.4</v>
      </c>
      <c r="E36" s="86">
        <v>4.4</v>
      </c>
      <c r="F36" s="86">
        <v>1.6</v>
      </c>
      <c r="G36" s="100">
        <f t="shared" si="2"/>
        <v>0.36363636363636365</v>
      </c>
      <c r="H36" s="104">
        <f t="shared" si="3"/>
        <v>0.36363636363636365</v>
      </c>
      <c r="I36" s="194"/>
    </row>
    <row r="37" spans="1:8" ht="12.75">
      <c r="A37" s="50" t="s">
        <v>114</v>
      </c>
      <c r="B37" s="45" t="s">
        <v>107</v>
      </c>
      <c r="C37" s="50"/>
      <c r="D37" s="32">
        <f>D38</f>
        <v>154</v>
      </c>
      <c r="E37" s="32">
        <f>E38</f>
        <v>154</v>
      </c>
      <c r="F37" s="32">
        <f>F38</f>
        <v>154</v>
      </c>
      <c r="G37" s="100">
        <f t="shared" si="2"/>
        <v>1</v>
      </c>
      <c r="H37" s="104">
        <f t="shared" si="3"/>
        <v>1</v>
      </c>
    </row>
    <row r="38" spans="1:8" ht="39.75" customHeight="1">
      <c r="A38" s="146" t="s">
        <v>115</v>
      </c>
      <c r="B38" s="138" t="s">
        <v>174</v>
      </c>
      <c r="C38" s="146" t="s">
        <v>282</v>
      </c>
      <c r="D38" s="32">
        <v>154</v>
      </c>
      <c r="E38" s="32">
        <v>154</v>
      </c>
      <c r="F38" s="32">
        <v>154</v>
      </c>
      <c r="G38" s="100">
        <f t="shared" si="2"/>
        <v>1</v>
      </c>
      <c r="H38" s="104">
        <f t="shared" si="3"/>
        <v>1</v>
      </c>
    </row>
    <row r="39" spans="1:8" ht="25.5" hidden="1">
      <c r="A39" s="50" t="s">
        <v>78</v>
      </c>
      <c r="B39" s="45" t="s">
        <v>41</v>
      </c>
      <c r="C39" s="50"/>
      <c r="D39" s="83">
        <f aca="true" t="shared" si="4" ref="D39:F40">D40</f>
        <v>0</v>
      </c>
      <c r="E39" s="83">
        <f t="shared" si="4"/>
        <v>0</v>
      </c>
      <c r="F39" s="83">
        <f t="shared" si="4"/>
        <v>0</v>
      </c>
      <c r="G39" s="100" t="e">
        <f t="shared" si="2"/>
        <v>#DIV/0!</v>
      </c>
      <c r="H39" s="104" t="e">
        <f t="shared" si="3"/>
        <v>#DIV/0!</v>
      </c>
    </row>
    <row r="40" spans="1:8" ht="12.75" hidden="1">
      <c r="A40" s="146" t="s">
        <v>116</v>
      </c>
      <c r="B40" s="138" t="s">
        <v>109</v>
      </c>
      <c r="C40" s="146"/>
      <c r="D40" s="32">
        <f t="shared" si="4"/>
        <v>0</v>
      </c>
      <c r="E40" s="32">
        <f t="shared" si="4"/>
        <v>0</v>
      </c>
      <c r="F40" s="32">
        <f t="shared" si="4"/>
        <v>0</v>
      </c>
      <c r="G40" s="100" t="e">
        <f t="shared" si="2"/>
        <v>#DIV/0!</v>
      </c>
      <c r="H40" s="104" t="e">
        <f t="shared" si="3"/>
        <v>#DIV/0!</v>
      </c>
    </row>
    <row r="41" spans="1:9" s="16" customFormat="1" ht="51" hidden="1">
      <c r="A41" s="85"/>
      <c r="B41" s="58" t="s">
        <v>206</v>
      </c>
      <c r="C41" s="85" t="s">
        <v>207</v>
      </c>
      <c r="D41" s="86">
        <v>0</v>
      </c>
      <c r="E41" s="86">
        <v>0</v>
      </c>
      <c r="F41" s="86">
        <v>0</v>
      </c>
      <c r="G41" s="100" t="e">
        <f t="shared" si="2"/>
        <v>#DIV/0!</v>
      </c>
      <c r="H41" s="104" t="e">
        <f t="shared" si="3"/>
        <v>#DIV/0!</v>
      </c>
      <c r="I41" s="194"/>
    </row>
    <row r="42" spans="1:9" s="11" customFormat="1" ht="12.75">
      <c r="A42" s="50" t="s">
        <v>79</v>
      </c>
      <c r="B42" s="45" t="s">
        <v>43</v>
      </c>
      <c r="C42" s="50"/>
      <c r="D42" s="83">
        <f aca="true" t="shared" si="5" ref="D42:F43">D43</f>
        <v>43</v>
      </c>
      <c r="E42" s="83">
        <f t="shared" si="5"/>
        <v>4.5</v>
      </c>
      <c r="F42" s="83">
        <f t="shared" si="5"/>
        <v>43</v>
      </c>
      <c r="G42" s="100">
        <f t="shared" si="2"/>
        <v>1</v>
      </c>
      <c r="H42" s="104">
        <f t="shared" si="3"/>
        <v>9.555555555555555</v>
      </c>
      <c r="I42" s="195"/>
    </row>
    <row r="43" spans="1:8" ht="25.5">
      <c r="A43" s="143" t="s">
        <v>80</v>
      </c>
      <c r="B43" s="68" t="s">
        <v>129</v>
      </c>
      <c r="C43" s="146"/>
      <c r="D43" s="32">
        <f t="shared" si="5"/>
        <v>43</v>
      </c>
      <c r="E43" s="32">
        <f t="shared" si="5"/>
        <v>4.5</v>
      </c>
      <c r="F43" s="32">
        <f t="shared" si="5"/>
        <v>43</v>
      </c>
      <c r="G43" s="100">
        <f t="shared" si="2"/>
        <v>1</v>
      </c>
      <c r="H43" s="104">
        <f t="shared" si="3"/>
        <v>9.555555555555555</v>
      </c>
    </row>
    <row r="44" spans="1:9" s="16" customFormat="1" ht="25.5">
      <c r="A44" s="85"/>
      <c r="B44" s="61" t="s">
        <v>129</v>
      </c>
      <c r="C44" s="85" t="s">
        <v>320</v>
      </c>
      <c r="D44" s="86">
        <v>43</v>
      </c>
      <c r="E44" s="86">
        <f>4.5</f>
        <v>4.5</v>
      </c>
      <c r="F44" s="86">
        <v>43</v>
      </c>
      <c r="G44" s="100">
        <f t="shared" si="2"/>
        <v>1</v>
      </c>
      <c r="H44" s="104">
        <f t="shared" si="3"/>
        <v>9.555555555555555</v>
      </c>
      <c r="I44" s="194"/>
    </row>
    <row r="45" spans="1:8" ht="25.5">
      <c r="A45" s="53" t="s">
        <v>81</v>
      </c>
      <c r="B45" s="45" t="s">
        <v>44</v>
      </c>
      <c r="C45" s="50"/>
      <c r="D45" s="83">
        <f>D46</f>
        <v>310</v>
      </c>
      <c r="E45" s="83">
        <f>E46</f>
        <v>218.5</v>
      </c>
      <c r="F45" s="83">
        <f>F46</f>
        <v>246.9</v>
      </c>
      <c r="G45" s="100">
        <f t="shared" si="2"/>
        <v>0.7964516129032259</v>
      </c>
      <c r="H45" s="104">
        <f t="shared" si="3"/>
        <v>1.1299771167048056</v>
      </c>
    </row>
    <row r="46" spans="1:8" ht="12.75">
      <c r="A46" s="50" t="s">
        <v>47</v>
      </c>
      <c r="B46" s="45" t="s">
        <v>48</v>
      </c>
      <c r="C46" s="50"/>
      <c r="D46" s="83">
        <f>D47+D48+D49</f>
        <v>310</v>
      </c>
      <c r="E46" s="83">
        <f>E47+E48+E49</f>
        <v>218.5</v>
      </c>
      <c r="F46" s="83">
        <f>F47+F48+F49</f>
        <v>246.9</v>
      </c>
      <c r="G46" s="100">
        <f t="shared" si="2"/>
        <v>0.7964516129032259</v>
      </c>
      <c r="H46" s="104">
        <f t="shared" si="3"/>
        <v>1.1299771167048056</v>
      </c>
    </row>
    <row r="47" spans="1:8" ht="12.75">
      <c r="A47" s="146"/>
      <c r="B47" s="138" t="s">
        <v>102</v>
      </c>
      <c r="C47" s="146" t="s">
        <v>271</v>
      </c>
      <c r="D47" s="32">
        <v>185</v>
      </c>
      <c r="E47" s="32">
        <v>123</v>
      </c>
      <c r="F47" s="32">
        <v>165</v>
      </c>
      <c r="G47" s="100">
        <f t="shared" si="2"/>
        <v>0.8918918918918919</v>
      </c>
      <c r="H47" s="104">
        <f t="shared" si="3"/>
        <v>1.3414634146341464</v>
      </c>
    </row>
    <row r="48" spans="1:9" s="16" customFormat="1" ht="20.25" customHeight="1" hidden="1">
      <c r="A48" s="85"/>
      <c r="B48" s="138" t="s">
        <v>276</v>
      </c>
      <c r="C48" s="85" t="s">
        <v>272</v>
      </c>
      <c r="D48" s="86">
        <v>0</v>
      </c>
      <c r="E48" s="86">
        <v>25</v>
      </c>
      <c r="F48" s="86">
        <v>0</v>
      </c>
      <c r="G48" s="100" t="e">
        <f t="shared" si="2"/>
        <v>#DIV/0!</v>
      </c>
      <c r="H48" s="104">
        <f t="shared" si="3"/>
        <v>0</v>
      </c>
      <c r="I48" s="194"/>
    </row>
    <row r="49" spans="1:9" s="16" customFormat="1" ht="20.25" customHeight="1">
      <c r="A49" s="85"/>
      <c r="B49" s="138" t="s">
        <v>186</v>
      </c>
      <c r="C49" s="85" t="s">
        <v>277</v>
      </c>
      <c r="D49" s="86">
        <v>125</v>
      </c>
      <c r="E49" s="86">
        <v>70.5</v>
      </c>
      <c r="F49" s="86">
        <v>81.9</v>
      </c>
      <c r="G49" s="100">
        <f t="shared" si="2"/>
        <v>0.6552</v>
      </c>
      <c r="H49" s="104">
        <f t="shared" si="3"/>
        <v>1.1617021276595745</v>
      </c>
      <c r="I49" s="194"/>
    </row>
    <row r="50" spans="1:8" ht="28.5" customHeight="1">
      <c r="A50" s="62" t="s">
        <v>132</v>
      </c>
      <c r="B50" s="144" t="s">
        <v>130</v>
      </c>
      <c r="C50" s="62"/>
      <c r="D50" s="32">
        <f aca="true" t="shared" si="6" ref="D50:F51">D51</f>
        <v>1.1</v>
      </c>
      <c r="E50" s="32">
        <f t="shared" si="6"/>
        <v>2.2</v>
      </c>
      <c r="F50" s="32">
        <f t="shared" si="6"/>
        <v>1</v>
      </c>
      <c r="G50" s="100">
        <f t="shared" si="2"/>
        <v>0.9090909090909091</v>
      </c>
      <c r="H50" s="104">
        <f t="shared" si="3"/>
        <v>0.45454545454545453</v>
      </c>
    </row>
    <row r="51" spans="1:8" ht="42.75" customHeight="1">
      <c r="A51" s="143" t="s">
        <v>126</v>
      </c>
      <c r="B51" s="68" t="s">
        <v>133</v>
      </c>
      <c r="C51" s="143"/>
      <c r="D51" s="32">
        <f t="shared" si="6"/>
        <v>1.1</v>
      </c>
      <c r="E51" s="32">
        <f t="shared" si="6"/>
        <v>2.2</v>
      </c>
      <c r="F51" s="32">
        <f t="shared" si="6"/>
        <v>1</v>
      </c>
      <c r="G51" s="100">
        <f t="shared" si="2"/>
        <v>0.9090909090909091</v>
      </c>
      <c r="H51" s="104">
        <f t="shared" si="3"/>
        <v>0.45454545454545453</v>
      </c>
    </row>
    <row r="52" spans="1:9" s="16" customFormat="1" ht="42" customHeight="1">
      <c r="A52" s="85"/>
      <c r="B52" s="58" t="s">
        <v>208</v>
      </c>
      <c r="C52" s="85" t="s">
        <v>278</v>
      </c>
      <c r="D52" s="86">
        <v>1.1</v>
      </c>
      <c r="E52" s="86">
        <f>2.2</f>
        <v>2.2</v>
      </c>
      <c r="F52" s="86">
        <v>1</v>
      </c>
      <c r="G52" s="100">
        <f t="shared" si="2"/>
        <v>0.9090909090909091</v>
      </c>
      <c r="H52" s="104">
        <f t="shared" si="3"/>
        <v>0.45454545454545453</v>
      </c>
      <c r="I52" s="194"/>
    </row>
    <row r="53" spans="1:8" ht="17.25" customHeight="1" hidden="1">
      <c r="A53" s="50" t="s">
        <v>49</v>
      </c>
      <c r="B53" s="45" t="s">
        <v>50</v>
      </c>
      <c r="C53" s="50"/>
      <c r="D53" s="83">
        <f aca="true" t="shared" si="7" ref="D53:F54">D54</f>
        <v>0</v>
      </c>
      <c r="E53" s="83">
        <f t="shared" si="7"/>
        <v>0</v>
      </c>
      <c r="F53" s="83">
        <f t="shared" si="7"/>
        <v>0</v>
      </c>
      <c r="G53" s="100" t="e">
        <f t="shared" si="2"/>
        <v>#DIV/0!</v>
      </c>
      <c r="H53" s="104">
        <v>0</v>
      </c>
    </row>
    <row r="54" spans="1:8" ht="14.25" customHeight="1" hidden="1">
      <c r="A54" s="146" t="s">
        <v>54</v>
      </c>
      <c r="B54" s="138" t="s">
        <v>55</v>
      </c>
      <c r="C54" s="146"/>
      <c r="D54" s="32">
        <f t="shared" si="7"/>
        <v>0</v>
      </c>
      <c r="E54" s="32">
        <f t="shared" si="7"/>
        <v>0</v>
      </c>
      <c r="F54" s="32">
        <f t="shared" si="7"/>
        <v>0</v>
      </c>
      <c r="G54" s="100" t="e">
        <f t="shared" si="2"/>
        <v>#DIV/0!</v>
      </c>
      <c r="H54" s="104">
        <v>0</v>
      </c>
    </row>
    <row r="55" spans="1:9" s="16" customFormat="1" ht="39" customHeight="1" hidden="1">
      <c r="A55" s="85"/>
      <c r="B55" s="58" t="s">
        <v>279</v>
      </c>
      <c r="C55" s="85" t="s">
        <v>280</v>
      </c>
      <c r="D55" s="86">
        <v>0</v>
      </c>
      <c r="E55" s="86">
        <v>0</v>
      </c>
      <c r="F55" s="86">
        <v>0</v>
      </c>
      <c r="G55" s="100" t="e">
        <f t="shared" si="2"/>
        <v>#DIV/0!</v>
      </c>
      <c r="H55" s="104">
        <v>0</v>
      </c>
      <c r="I55" s="194"/>
    </row>
    <row r="56" spans="1:8" ht="17.25" customHeight="1">
      <c r="A56" s="50">
        <v>1000</v>
      </c>
      <c r="B56" s="45" t="s">
        <v>64</v>
      </c>
      <c r="C56" s="50"/>
      <c r="D56" s="83">
        <f>D57</f>
        <v>36</v>
      </c>
      <c r="E56" s="83">
        <f>E57</f>
        <v>27</v>
      </c>
      <c r="F56" s="83">
        <f>F57</f>
        <v>33</v>
      </c>
      <c r="G56" s="100">
        <f t="shared" si="2"/>
        <v>0.9166666666666666</v>
      </c>
      <c r="H56" s="104">
        <f t="shared" si="3"/>
        <v>1.2222222222222223</v>
      </c>
    </row>
    <row r="57" spans="1:8" ht="16.5" customHeight="1">
      <c r="A57" s="146">
        <v>1001</v>
      </c>
      <c r="B57" s="138" t="s">
        <v>190</v>
      </c>
      <c r="C57" s="146" t="s">
        <v>281</v>
      </c>
      <c r="D57" s="32">
        <v>36</v>
      </c>
      <c r="E57" s="32">
        <v>27</v>
      </c>
      <c r="F57" s="32">
        <v>33</v>
      </c>
      <c r="G57" s="100">
        <f t="shared" si="2"/>
        <v>0.9166666666666666</v>
      </c>
      <c r="H57" s="104">
        <f t="shared" si="3"/>
        <v>1.2222222222222223</v>
      </c>
    </row>
    <row r="58" spans="1:8" ht="30.75" customHeight="1">
      <c r="A58" s="50"/>
      <c r="B58" s="45" t="s">
        <v>103</v>
      </c>
      <c r="C58" s="50"/>
      <c r="D58" s="32">
        <f>D59</f>
        <v>2818.7</v>
      </c>
      <c r="E58" s="32">
        <f>E59</f>
        <v>1296.1</v>
      </c>
      <c r="F58" s="32">
        <f>F59</f>
        <v>2816.7</v>
      </c>
      <c r="G58" s="100">
        <f t="shared" si="2"/>
        <v>0.9992904530457303</v>
      </c>
      <c r="H58" s="104">
        <f t="shared" si="3"/>
        <v>2.1732119435228765</v>
      </c>
    </row>
    <row r="59" spans="1:9" s="16" customFormat="1" ht="25.5">
      <c r="A59" s="85"/>
      <c r="B59" s="58" t="s">
        <v>104</v>
      </c>
      <c r="C59" s="85" t="s">
        <v>209</v>
      </c>
      <c r="D59" s="86">
        <v>2818.7</v>
      </c>
      <c r="E59" s="86">
        <v>1296.1</v>
      </c>
      <c r="F59" s="86">
        <v>2816.7</v>
      </c>
      <c r="G59" s="100">
        <f t="shared" si="2"/>
        <v>0.9992904530457303</v>
      </c>
      <c r="H59" s="104">
        <f t="shared" si="3"/>
        <v>2.1732119435228765</v>
      </c>
      <c r="I59" s="194"/>
    </row>
    <row r="60" spans="1:8" ht="15.75">
      <c r="A60" s="50"/>
      <c r="B60" s="69" t="s">
        <v>71</v>
      </c>
      <c r="C60" s="87"/>
      <c r="D60" s="88">
        <f>D31+D37+D39+D42+D45++D50+D53+D56+D58</f>
        <v>5441.7</v>
      </c>
      <c r="E60" s="88">
        <f>E31+E37+E39+E42+E45++E50+E53+E56+E58</f>
        <v>3317.7</v>
      </c>
      <c r="F60" s="88">
        <f>F31+F37+F39+F42+F45++F50+F53+F56+F58</f>
        <v>5341.2</v>
      </c>
      <c r="G60" s="100">
        <f t="shared" si="2"/>
        <v>0.9815315066982744</v>
      </c>
      <c r="H60" s="104">
        <f t="shared" si="3"/>
        <v>1.6099104801519124</v>
      </c>
    </row>
    <row r="61" spans="1:8" ht="15.75" customHeight="1">
      <c r="A61" s="147"/>
      <c r="B61" s="138" t="s">
        <v>86</v>
      </c>
      <c r="C61" s="146"/>
      <c r="D61" s="90">
        <f>D58</f>
        <v>2818.7</v>
      </c>
      <c r="E61" s="90">
        <f>E58</f>
        <v>1296.1</v>
      </c>
      <c r="F61" s="90">
        <f>F58</f>
        <v>2816.7</v>
      </c>
      <c r="G61" s="100">
        <f t="shared" si="2"/>
        <v>0.9992904530457303</v>
      </c>
      <c r="H61" s="104">
        <f t="shared" si="3"/>
        <v>2.1732119435228765</v>
      </c>
    </row>
    <row r="62" ht="12.75">
      <c r="A62" s="37"/>
    </row>
    <row r="63" spans="1:8" ht="15">
      <c r="A63" s="37"/>
      <c r="B63" s="38" t="s">
        <v>96</v>
      </c>
      <c r="C63" s="39"/>
      <c r="F63" s="36">
        <v>387.6</v>
      </c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87</v>
      </c>
      <c r="C65" s="39"/>
    </row>
    <row r="66" spans="1:3" ht="15">
      <c r="A66" s="37"/>
      <c r="B66" s="38" t="s">
        <v>88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89</v>
      </c>
      <c r="C68" s="39"/>
    </row>
    <row r="69" spans="1:3" ht="15">
      <c r="A69" s="37"/>
      <c r="B69" s="38" t="s">
        <v>90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91</v>
      </c>
      <c r="C71" s="39"/>
    </row>
    <row r="72" spans="1:3" ht="15">
      <c r="A72" s="37"/>
      <c r="B72" s="38" t="s">
        <v>92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93</v>
      </c>
      <c r="C74" s="39"/>
    </row>
    <row r="75" spans="1:3" ht="15">
      <c r="A75" s="37"/>
      <c r="B75" s="38" t="s">
        <v>94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95</v>
      </c>
      <c r="C78" s="39"/>
      <c r="F78" s="43">
        <v>199.8</v>
      </c>
      <c r="H78" s="43">
        <f>H63+F26-F60</f>
        <v>582.3000000000011</v>
      </c>
    </row>
    <row r="79" ht="12.75">
      <c r="A79" s="37"/>
    </row>
    <row r="80" ht="12.75">
      <c r="A80" s="37"/>
    </row>
    <row r="81" spans="1:3" ht="15">
      <c r="A81" s="37"/>
      <c r="B81" s="38" t="s">
        <v>97</v>
      </c>
      <c r="C81" s="39"/>
    </row>
    <row r="82" spans="1:3" ht="15">
      <c r="A82" s="37"/>
      <c r="B82" s="38" t="s">
        <v>98</v>
      </c>
      <c r="C82" s="39"/>
    </row>
    <row r="83" spans="1:3" ht="15">
      <c r="A83" s="37"/>
      <c r="B83" s="38" t="s">
        <v>99</v>
      </c>
      <c r="C83" s="39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56">
      <selection activeCell="I56" sqref="A1:I16384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hidden="1" customWidth="1"/>
    <col min="4" max="4" width="11.7109375" style="36" customWidth="1"/>
    <col min="5" max="5" width="11.7109375" style="36" hidden="1" customWidth="1"/>
    <col min="6" max="7" width="12.57421875" style="36" customWidth="1"/>
    <col min="8" max="8" width="11.140625" style="36" hidden="1" customWidth="1"/>
    <col min="9" max="9" width="9.140625" style="36" customWidth="1"/>
    <col min="10" max="16384" width="9.140625" style="1" customWidth="1"/>
  </cols>
  <sheetData>
    <row r="1" spans="1:9" s="5" customFormat="1" ht="66.75" customHeight="1">
      <c r="A1" s="161" t="s">
        <v>393</v>
      </c>
      <c r="B1" s="161"/>
      <c r="C1" s="161"/>
      <c r="D1" s="161"/>
      <c r="E1" s="161"/>
      <c r="F1" s="161"/>
      <c r="G1" s="161"/>
      <c r="H1" s="161"/>
      <c r="I1" s="196"/>
    </row>
    <row r="2" spans="1:8" ht="12.75" customHeight="1">
      <c r="A2" s="40"/>
      <c r="B2" s="149" t="s">
        <v>5</v>
      </c>
      <c r="C2" s="41"/>
      <c r="D2" s="163" t="s">
        <v>6</v>
      </c>
      <c r="E2" s="150" t="s">
        <v>347</v>
      </c>
      <c r="F2" s="163" t="s">
        <v>7</v>
      </c>
      <c r="G2" s="163" t="s">
        <v>8</v>
      </c>
      <c r="H2" s="150" t="s">
        <v>348</v>
      </c>
    </row>
    <row r="3" spans="1:8" ht="21.75" customHeight="1">
      <c r="A3" s="142"/>
      <c r="B3" s="149"/>
      <c r="C3" s="41"/>
      <c r="D3" s="163"/>
      <c r="E3" s="151"/>
      <c r="F3" s="163"/>
      <c r="G3" s="163"/>
      <c r="H3" s="151"/>
    </row>
    <row r="4" spans="1:8" ht="15">
      <c r="A4" s="142"/>
      <c r="B4" s="139" t="s">
        <v>85</v>
      </c>
      <c r="C4" s="145"/>
      <c r="D4" s="140">
        <f>D5+D6+D7+D8+D9+D10+D11+D12+D13+D14+D15+D16+D17+D18+D19+D20</f>
        <v>4988.700000000001</v>
      </c>
      <c r="E4" s="140">
        <f>E5+E6+E7+E8+E9+E10+E11+E12+E13+E14+E15+E16+E17+E18+E19+E20</f>
        <v>3225.5</v>
      </c>
      <c r="F4" s="140">
        <f>F5+F6+F7+F8+F9+F10+F11+F12+F13+F14+F15+F16+F17+F18+F19+F20</f>
        <v>6127.900000000001</v>
      </c>
      <c r="G4" s="34">
        <f>F4/D4</f>
        <v>1.2283560847515385</v>
      </c>
      <c r="H4" s="34">
        <f>F4/E4</f>
        <v>1.8998294838009613</v>
      </c>
    </row>
    <row r="5" spans="1:8" ht="15">
      <c r="A5" s="142"/>
      <c r="B5" s="138" t="s">
        <v>9</v>
      </c>
      <c r="C5" s="146"/>
      <c r="D5" s="32">
        <v>569.2</v>
      </c>
      <c r="E5" s="32">
        <v>480</v>
      </c>
      <c r="F5" s="32">
        <v>557.2</v>
      </c>
      <c r="G5" s="34">
        <f aca="true" t="shared" si="0" ref="G5:G28">F5/D5</f>
        <v>0.9789177793394237</v>
      </c>
      <c r="H5" s="34">
        <f aca="true" t="shared" si="1" ref="H5:H28">F5/E5</f>
        <v>1.1608333333333334</v>
      </c>
    </row>
    <row r="6" spans="1:8" ht="15">
      <c r="A6" s="142"/>
      <c r="B6" s="138" t="s">
        <v>314</v>
      </c>
      <c r="C6" s="146"/>
      <c r="D6" s="32">
        <v>1327.8</v>
      </c>
      <c r="E6" s="32">
        <v>1003.5</v>
      </c>
      <c r="F6" s="32">
        <v>1381.5</v>
      </c>
      <c r="G6" s="34">
        <f t="shared" si="0"/>
        <v>1.0404428377767736</v>
      </c>
      <c r="H6" s="34">
        <f t="shared" si="1"/>
        <v>1.3766816143497758</v>
      </c>
    </row>
    <row r="7" spans="1:8" ht="15">
      <c r="A7" s="142"/>
      <c r="B7" s="138" t="s">
        <v>11</v>
      </c>
      <c r="C7" s="146"/>
      <c r="D7" s="32">
        <v>1075</v>
      </c>
      <c r="E7" s="32">
        <v>610</v>
      </c>
      <c r="F7" s="32">
        <v>1075.4</v>
      </c>
      <c r="G7" s="34">
        <f t="shared" si="0"/>
        <v>1.0003720930232558</v>
      </c>
      <c r="H7" s="34">
        <f t="shared" si="1"/>
        <v>1.7629508196721313</v>
      </c>
    </row>
    <row r="8" spans="1:8" ht="15">
      <c r="A8" s="142"/>
      <c r="B8" s="138" t="s">
        <v>12</v>
      </c>
      <c r="C8" s="146"/>
      <c r="D8" s="32">
        <v>159.6</v>
      </c>
      <c r="E8" s="32">
        <v>90</v>
      </c>
      <c r="F8" s="32">
        <v>160.1</v>
      </c>
      <c r="G8" s="34">
        <f t="shared" si="0"/>
        <v>1.0031328320802004</v>
      </c>
      <c r="H8" s="34">
        <f t="shared" si="1"/>
        <v>1.7788888888888887</v>
      </c>
    </row>
    <row r="9" spans="1:8" ht="15">
      <c r="A9" s="142"/>
      <c r="B9" s="138" t="s">
        <v>13</v>
      </c>
      <c r="C9" s="146"/>
      <c r="D9" s="32">
        <v>1656.5</v>
      </c>
      <c r="E9" s="32">
        <v>953</v>
      </c>
      <c r="F9" s="32">
        <v>2747.5</v>
      </c>
      <c r="G9" s="34">
        <f t="shared" si="0"/>
        <v>1.6586175671596741</v>
      </c>
      <c r="H9" s="34">
        <f t="shared" si="1"/>
        <v>2.883001049317943</v>
      </c>
    </row>
    <row r="10" spans="1:8" ht="15">
      <c r="A10" s="142"/>
      <c r="B10" s="138" t="s">
        <v>110</v>
      </c>
      <c r="C10" s="146"/>
      <c r="D10" s="32">
        <v>46.8</v>
      </c>
      <c r="E10" s="32">
        <v>8</v>
      </c>
      <c r="F10" s="32">
        <v>46.8</v>
      </c>
      <c r="G10" s="34">
        <f t="shared" si="0"/>
        <v>1</v>
      </c>
      <c r="H10" s="34">
        <f t="shared" si="1"/>
        <v>5.85</v>
      </c>
    </row>
    <row r="11" spans="1:8" ht="15">
      <c r="A11" s="142"/>
      <c r="B11" s="138" t="s">
        <v>14</v>
      </c>
      <c r="C11" s="146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2"/>
      <c r="B12" s="138" t="s">
        <v>15</v>
      </c>
      <c r="C12" s="146"/>
      <c r="D12" s="32">
        <v>85.8</v>
      </c>
      <c r="E12" s="32">
        <v>81</v>
      </c>
      <c r="F12" s="32">
        <v>85.8</v>
      </c>
      <c r="G12" s="34">
        <f t="shared" si="0"/>
        <v>1</v>
      </c>
      <c r="H12" s="34">
        <f t="shared" si="1"/>
        <v>1.0592592592592591</v>
      </c>
    </row>
    <row r="13" spans="1:8" ht="15">
      <c r="A13" s="142"/>
      <c r="B13" s="138" t="s">
        <v>16</v>
      </c>
      <c r="C13" s="146"/>
      <c r="D13" s="32">
        <v>0</v>
      </c>
      <c r="E13" s="32">
        <v>0</v>
      </c>
      <c r="F13" s="32">
        <v>3.7</v>
      </c>
      <c r="G13" s="34">
        <v>0</v>
      </c>
      <c r="H13" s="34">
        <v>0</v>
      </c>
    </row>
    <row r="14" spans="1:8" ht="15">
      <c r="A14" s="142"/>
      <c r="B14" s="138" t="s">
        <v>18</v>
      </c>
      <c r="C14" s="146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2"/>
      <c r="B15" s="138" t="s">
        <v>19</v>
      </c>
      <c r="C15" s="146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2"/>
      <c r="B16" s="138" t="s">
        <v>20</v>
      </c>
      <c r="C16" s="146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2"/>
      <c r="B17" s="138" t="s">
        <v>121</v>
      </c>
      <c r="C17" s="146"/>
      <c r="D17" s="32">
        <v>0</v>
      </c>
      <c r="E17" s="32">
        <v>0</v>
      </c>
      <c r="F17" s="32">
        <v>1.7</v>
      </c>
      <c r="G17" s="34">
        <v>0</v>
      </c>
      <c r="H17" s="34">
        <v>0</v>
      </c>
    </row>
    <row r="18" spans="1:8" ht="15">
      <c r="A18" s="142"/>
      <c r="B18" s="138" t="s">
        <v>403</v>
      </c>
      <c r="C18" s="146"/>
      <c r="D18" s="32">
        <v>68</v>
      </c>
      <c r="E18" s="32">
        <v>0</v>
      </c>
      <c r="F18" s="32">
        <v>68.2</v>
      </c>
      <c r="G18" s="34">
        <v>0</v>
      </c>
      <c r="H18" s="34">
        <v>0</v>
      </c>
    </row>
    <row r="19" spans="1:8" ht="15">
      <c r="A19" s="142"/>
      <c r="B19" s="138" t="s">
        <v>124</v>
      </c>
      <c r="C19" s="146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2"/>
      <c r="B20" s="138" t="s">
        <v>25</v>
      </c>
      <c r="C20" s="146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2"/>
      <c r="B21" s="45" t="s">
        <v>26</v>
      </c>
      <c r="C21" s="50"/>
      <c r="D21" s="32">
        <f>D22+D23+D24+D25+D26</f>
        <v>246.4</v>
      </c>
      <c r="E21" s="32">
        <f>E22+E23+E24+E25+E26</f>
        <v>1016.7</v>
      </c>
      <c r="F21" s="32">
        <f>F22+F23+F24+F25+F26</f>
        <v>246.4</v>
      </c>
      <c r="G21" s="34">
        <f t="shared" si="0"/>
        <v>1</v>
      </c>
      <c r="H21" s="34">
        <f t="shared" si="1"/>
        <v>0.2423527097472214</v>
      </c>
    </row>
    <row r="22" spans="1:8" ht="15">
      <c r="A22" s="142"/>
      <c r="B22" s="138" t="s">
        <v>27</v>
      </c>
      <c r="C22" s="146"/>
      <c r="D22" s="32">
        <v>92.4</v>
      </c>
      <c r="E22" s="32">
        <v>69.3</v>
      </c>
      <c r="F22" s="32">
        <v>92.4</v>
      </c>
      <c r="G22" s="34">
        <f t="shared" si="0"/>
        <v>1</v>
      </c>
      <c r="H22" s="34">
        <f t="shared" si="1"/>
        <v>1.3333333333333335</v>
      </c>
    </row>
    <row r="23" spans="1:8" ht="15">
      <c r="A23" s="142"/>
      <c r="B23" s="138" t="s">
        <v>105</v>
      </c>
      <c r="C23" s="146"/>
      <c r="D23" s="32">
        <f>154.5-0.5</f>
        <v>154</v>
      </c>
      <c r="E23" s="32">
        <v>154</v>
      </c>
      <c r="F23" s="32">
        <v>154</v>
      </c>
      <c r="G23" s="34">
        <f t="shared" si="0"/>
        <v>1</v>
      </c>
      <c r="H23" s="34">
        <f t="shared" si="1"/>
        <v>1</v>
      </c>
    </row>
    <row r="24" spans="1:8" ht="15">
      <c r="A24" s="142"/>
      <c r="B24" s="138" t="s">
        <v>70</v>
      </c>
      <c r="C24" s="146"/>
      <c r="D24" s="32">
        <v>0</v>
      </c>
      <c r="E24" s="32">
        <v>793.4</v>
      </c>
      <c r="F24" s="32">
        <v>0</v>
      </c>
      <c r="G24" s="34">
        <v>0</v>
      </c>
      <c r="H24" s="34">
        <f t="shared" si="1"/>
        <v>0</v>
      </c>
    </row>
    <row r="25" spans="1:8" ht="25.5">
      <c r="A25" s="142"/>
      <c r="B25" s="138" t="s">
        <v>30</v>
      </c>
      <c r="C25" s="146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2"/>
      <c r="B26" s="80" t="s">
        <v>160</v>
      </c>
      <c r="C26" s="81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2"/>
      <c r="B27" s="98" t="s">
        <v>31</v>
      </c>
      <c r="C27" s="99"/>
      <c r="D27" s="140">
        <f>D4+D21</f>
        <v>5235.1</v>
      </c>
      <c r="E27" s="140">
        <f>E4+E21</f>
        <v>4242.2</v>
      </c>
      <c r="F27" s="140">
        <f>F4+F21</f>
        <v>6374.3</v>
      </c>
      <c r="G27" s="34">
        <f t="shared" si="0"/>
        <v>1.21760806861378</v>
      </c>
      <c r="H27" s="34">
        <f t="shared" si="1"/>
        <v>1.5025929942011222</v>
      </c>
    </row>
    <row r="28" spans="1:8" ht="15">
      <c r="A28" s="142"/>
      <c r="B28" s="138" t="s">
        <v>111</v>
      </c>
      <c r="C28" s="146"/>
      <c r="D28" s="32">
        <f>D4</f>
        <v>4988.700000000001</v>
      </c>
      <c r="E28" s="32">
        <f>E4</f>
        <v>3225.5</v>
      </c>
      <c r="F28" s="32">
        <f>F4</f>
        <v>6127.900000000001</v>
      </c>
      <c r="G28" s="34">
        <f t="shared" si="0"/>
        <v>1.2283560847515385</v>
      </c>
      <c r="H28" s="34">
        <f t="shared" si="1"/>
        <v>1.8998294838009613</v>
      </c>
    </row>
    <row r="29" spans="1:8" ht="12.75">
      <c r="A29" s="154"/>
      <c r="B29" s="166"/>
      <c r="C29" s="166"/>
      <c r="D29" s="166"/>
      <c r="E29" s="166"/>
      <c r="F29" s="166"/>
      <c r="G29" s="166"/>
      <c r="H29" s="167"/>
    </row>
    <row r="30" spans="1:8" ht="15" customHeight="1">
      <c r="A30" s="178" t="s">
        <v>164</v>
      </c>
      <c r="B30" s="149" t="s">
        <v>32</v>
      </c>
      <c r="C30" s="152" t="s">
        <v>204</v>
      </c>
      <c r="D30" s="163" t="s">
        <v>6</v>
      </c>
      <c r="E30" s="150" t="s">
        <v>347</v>
      </c>
      <c r="F30" s="150" t="s">
        <v>7</v>
      </c>
      <c r="G30" s="163" t="s">
        <v>8</v>
      </c>
      <c r="H30" s="150" t="s">
        <v>348</v>
      </c>
    </row>
    <row r="31" spans="1:8" ht="15" customHeight="1">
      <c r="A31" s="178"/>
      <c r="B31" s="149"/>
      <c r="C31" s="153"/>
      <c r="D31" s="163"/>
      <c r="E31" s="151"/>
      <c r="F31" s="151"/>
      <c r="G31" s="163"/>
      <c r="H31" s="151"/>
    </row>
    <row r="32" spans="1:8" ht="20.25" customHeight="1">
      <c r="A32" s="50" t="s">
        <v>72</v>
      </c>
      <c r="B32" s="45" t="s">
        <v>33</v>
      </c>
      <c r="C32" s="50"/>
      <c r="D32" s="83">
        <f>D33+D34+D35</f>
        <v>2342.7000000000003</v>
      </c>
      <c r="E32" s="83">
        <f>E33+E34+E35</f>
        <v>1954</v>
      </c>
      <c r="F32" s="83">
        <f>F33+F34+F35</f>
        <v>2333.1</v>
      </c>
      <c r="G32" s="100">
        <f>F32/D32</f>
        <v>0.9959021641695478</v>
      </c>
      <c r="H32" s="100">
        <f>F32/E32</f>
        <v>1.194012282497441</v>
      </c>
    </row>
    <row r="33" spans="1:8" ht="66" customHeight="1">
      <c r="A33" s="146" t="s">
        <v>75</v>
      </c>
      <c r="B33" s="138" t="s">
        <v>168</v>
      </c>
      <c r="C33" s="146" t="s">
        <v>75</v>
      </c>
      <c r="D33" s="32">
        <v>2338.3</v>
      </c>
      <c r="E33" s="32">
        <v>1939.6</v>
      </c>
      <c r="F33" s="32">
        <v>2333.1</v>
      </c>
      <c r="G33" s="100">
        <f aca="true" t="shared" si="2" ref="G33:G59">F33/D33</f>
        <v>0.997776162169097</v>
      </c>
      <c r="H33" s="100">
        <f aca="true" t="shared" si="3" ref="H33:H59">F33/E33</f>
        <v>1.2028768818313054</v>
      </c>
    </row>
    <row r="34" spans="1:8" ht="12.75" hidden="1">
      <c r="A34" s="146" t="s">
        <v>76</v>
      </c>
      <c r="B34" s="138" t="s">
        <v>38</v>
      </c>
      <c r="C34" s="146" t="s">
        <v>77</v>
      </c>
      <c r="D34" s="32">
        <v>0</v>
      </c>
      <c r="E34" s="32">
        <v>10</v>
      </c>
      <c r="F34" s="32">
        <v>0</v>
      </c>
      <c r="G34" s="100" t="e">
        <f t="shared" si="2"/>
        <v>#DIV/0!</v>
      </c>
      <c r="H34" s="100">
        <f t="shared" si="3"/>
        <v>0</v>
      </c>
    </row>
    <row r="35" spans="1:8" ht="17.25" customHeight="1">
      <c r="A35" s="146" t="s">
        <v>134</v>
      </c>
      <c r="B35" s="138" t="s">
        <v>131</v>
      </c>
      <c r="C35" s="146"/>
      <c r="D35" s="32">
        <f>D36</f>
        <v>4.4</v>
      </c>
      <c r="E35" s="32">
        <f>E36</f>
        <v>4.4</v>
      </c>
      <c r="F35" s="32">
        <f>F36</f>
        <v>0</v>
      </c>
      <c r="G35" s="100">
        <f t="shared" si="2"/>
        <v>0</v>
      </c>
      <c r="H35" s="100">
        <f t="shared" si="3"/>
        <v>0</v>
      </c>
    </row>
    <row r="36" spans="1:9" s="16" customFormat="1" ht="25.5">
      <c r="A36" s="85"/>
      <c r="B36" s="58" t="s">
        <v>120</v>
      </c>
      <c r="C36" s="85" t="s">
        <v>224</v>
      </c>
      <c r="D36" s="86">
        <v>4.4</v>
      </c>
      <c r="E36" s="86">
        <v>4.4</v>
      </c>
      <c r="F36" s="86">
        <v>0</v>
      </c>
      <c r="G36" s="100">
        <f t="shared" si="2"/>
        <v>0</v>
      </c>
      <c r="H36" s="100">
        <f t="shared" si="3"/>
        <v>0</v>
      </c>
      <c r="I36" s="194"/>
    </row>
    <row r="37" spans="1:8" ht="17.25" customHeight="1">
      <c r="A37" s="50" t="s">
        <v>114</v>
      </c>
      <c r="B37" s="45" t="s">
        <v>107</v>
      </c>
      <c r="C37" s="50"/>
      <c r="D37" s="83">
        <f>D38</f>
        <v>154</v>
      </c>
      <c r="E37" s="83">
        <f>E38</f>
        <v>154</v>
      </c>
      <c r="F37" s="83">
        <f>F38</f>
        <v>154</v>
      </c>
      <c r="G37" s="100">
        <f t="shared" si="2"/>
        <v>1</v>
      </c>
      <c r="H37" s="100">
        <f t="shared" si="3"/>
        <v>1</v>
      </c>
    </row>
    <row r="38" spans="1:8" ht="38.25">
      <c r="A38" s="146" t="s">
        <v>115</v>
      </c>
      <c r="B38" s="138" t="s">
        <v>174</v>
      </c>
      <c r="C38" s="146" t="s">
        <v>282</v>
      </c>
      <c r="D38" s="32">
        <f>154.5-0.5</f>
        <v>154</v>
      </c>
      <c r="E38" s="32">
        <v>154</v>
      </c>
      <c r="F38" s="32">
        <v>154</v>
      </c>
      <c r="G38" s="100">
        <f t="shared" si="2"/>
        <v>1</v>
      </c>
      <c r="H38" s="100">
        <f t="shared" si="3"/>
        <v>1</v>
      </c>
    </row>
    <row r="39" spans="1:9" ht="25.5" hidden="1">
      <c r="A39" s="50" t="s">
        <v>78</v>
      </c>
      <c r="B39" s="45" t="s">
        <v>41</v>
      </c>
      <c r="C39" s="50"/>
      <c r="D39" s="83">
        <f>D40</f>
        <v>0</v>
      </c>
      <c r="E39" s="83">
        <f>E40</f>
        <v>75</v>
      </c>
      <c r="F39" s="83">
        <f>F40</f>
        <v>0</v>
      </c>
      <c r="G39" s="100" t="e">
        <f t="shared" si="2"/>
        <v>#DIV/0!</v>
      </c>
      <c r="H39" s="100">
        <f t="shared" si="3"/>
        <v>0</v>
      </c>
      <c r="I39" s="195"/>
    </row>
    <row r="40" spans="1:8" ht="12.75" hidden="1">
      <c r="A40" s="146" t="s">
        <v>116</v>
      </c>
      <c r="B40" s="138" t="s">
        <v>109</v>
      </c>
      <c r="C40" s="146"/>
      <c r="D40" s="32">
        <f>D41</f>
        <v>0</v>
      </c>
      <c r="E40" s="32">
        <f>E41</f>
        <v>75</v>
      </c>
      <c r="F40" s="32">
        <v>0</v>
      </c>
      <c r="G40" s="100" t="e">
        <f t="shared" si="2"/>
        <v>#DIV/0!</v>
      </c>
      <c r="H40" s="100">
        <f t="shared" si="3"/>
        <v>0</v>
      </c>
    </row>
    <row r="41" spans="1:9" s="16" customFormat="1" ht="54.75" customHeight="1" hidden="1">
      <c r="A41" s="85"/>
      <c r="B41" s="58" t="s">
        <v>284</v>
      </c>
      <c r="C41" s="85" t="s">
        <v>283</v>
      </c>
      <c r="D41" s="86">
        <v>0</v>
      </c>
      <c r="E41" s="86">
        <v>75</v>
      </c>
      <c r="F41" s="86">
        <v>0</v>
      </c>
      <c r="G41" s="100" t="e">
        <f t="shared" si="2"/>
        <v>#DIV/0!</v>
      </c>
      <c r="H41" s="100">
        <f t="shared" si="3"/>
        <v>0</v>
      </c>
      <c r="I41" s="194"/>
    </row>
    <row r="42" spans="1:9" s="16" customFormat="1" ht="21.75" customHeight="1" hidden="1">
      <c r="A42" s="50" t="s">
        <v>79</v>
      </c>
      <c r="B42" s="45" t="s">
        <v>43</v>
      </c>
      <c r="C42" s="50"/>
      <c r="D42" s="83">
        <f aca="true" t="shared" si="4" ref="D42:F43">D43</f>
        <v>0</v>
      </c>
      <c r="E42" s="83">
        <f t="shared" si="4"/>
        <v>0</v>
      </c>
      <c r="F42" s="83">
        <f t="shared" si="4"/>
        <v>0</v>
      </c>
      <c r="G42" s="100" t="e">
        <f t="shared" si="2"/>
        <v>#DIV/0!</v>
      </c>
      <c r="H42" s="100" t="e">
        <f t="shared" si="3"/>
        <v>#DIV/0!</v>
      </c>
      <c r="I42" s="194"/>
    </row>
    <row r="43" spans="1:9" s="16" customFormat="1" ht="33" customHeight="1" hidden="1">
      <c r="A43" s="143" t="s">
        <v>80</v>
      </c>
      <c r="B43" s="68" t="s">
        <v>129</v>
      </c>
      <c r="C43" s="146"/>
      <c r="D43" s="32">
        <f t="shared" si="4"/>
        <v>0</v>
      </c>
      <c r="E43" s="32">
        <f t="shared" si="4"/>
        <v>0</v>
      </c>
      <c r="F43" s="32">
        <f t="shared" si="4"/>
        <v>0</v>
      </c>
      <c r="G43" s="100" t="e">
        <f t="shared" si="2"/>
        <v>#DIV/0!</v>
      </c>
      <c r="H43" s="100" t="e">
        <f t="shared" si="3"/>
        <v>#DIV/0!</v>
      </c>
      <c r="I43" s="194"/>
    </row>
    <row r="44" spans="1:9" s="16" customFormat="1" ht="32.25" customHeight="1" hidden="1">
      <c r="A44" s="85"/>
      <c r="B44" s="61" t="s">
        <v>129</v>
      </c>
      <c r="C44" s="85" t="s">
        <v>296</v>
      </c>
      <c r="D44" s="86">
        <f>0</f>
        <v>0</v>
      </c>
      <c r="E44" s="86">
        <f>0</f>
        <v>0</v>
      </c>
      <c r="F44" s="86">
        <f>0</f>
        <v>0</v>
      </c>
      <c r="G44" s="100" t="e">
        <f t="shared" si="2"/>
        <v>#DIV/0!</v>
      </c>
      <c r="H44" s="100" t="e">
        <f t="shared" si="3"/>
        <v>#DIV/0!</v>
      </c>
      <c r="I44" s="194"/>
    </row>
    <row r="45" spans="1:8" ht="25.5">
      <c r="A45" s="50" t="s">
        <v>81</v>
      </c>
      <c r="B45" s="45" t="s">
        <v>44</v>
      </c>
      <c r="C45" s="50"/>
      <c r="D45" s="83">
        <f>D46</f>
        <v>537.9</v>
      </c>
      <c r="E45" s="83">
        <f>E46</f>
        <v>575</v>
      </c>
      <c r="F45" s="83">
        <f>F46</f>
        <v>495.6</v>
      </c>
      <c r="G45" s="100">
        <f t="shared" si="2"/>
        <v>0.921360847741216</v>
      </c>
      <c r="H45" s="100">
        <f t="shared" si="3"/>
        <v>0.8619130434782609</v>
      </c>
    </row>
    <row r="46" spans="1:8" ht="12.75">
      <c r="A46" s="146" t="s">
        <v>47</v>
      </c>
      <c r="B46" s="138" t="s">
        <v>48</v>
      </c>
      <c r="C46" s="146"/>
      <c r="D46" s="32">
        <f>D47+D48+D49</f>
        <v>537.9</v>
      </c>
      <c r="E46" s="32">
        <f>E47+E48+E49</f>
        <v>575</v>
      </c>
      <c r="F46" s="32">
        <f>F47+F48+F49</f>
        <v>495.6</v>
      </c>
      <c r="G46" s="100">
        <f t="shared" si="2"/>
        <v>0.921360847741216</v>
      </c>
      <c r="H46" s="100">
        <f t="shared" si="3"/>
        <v>0.8619130434782609</v>
      </c>
    </row>
    <row r="47" spans="1:9" s="16" customFormat="1" ht="12.75">
      <c r="A47" s="85"/>
      <c r="B47" s="58" t="s">
        <v>184</v>
      </c>
      <c r="C47" s="85" t="s">
        <v>271</v>
      </c>
      <c r="D47" s="86">
        <v>397</v>
      </c>
      <c r="E47" s="86">
        <v>397</v>
      </c>
      <c r="F47" s="86">
        <v>380.6</v>
      </c>
      <c r="G47" s="100">
        <f t="shared" si="2"/>
        <v>0.9586901763224182</v>
      </c>
      <c r="H47" s="100">
        <f t="shared" si="3"/>
        <v>0.9586901763224182</v>
      </c>
      <c r="I47" s="194"/>
    </row>
    <row r="48" spans="1:9" s="16" customFormat="1" ht="18" customHeight="1" hidden="1">
      <c r="A48" s="85"/>
      <c r="B48" s="58" t="s">
        <v>276</v>
      </c>
      <c r="C48" s="85" t="s">
        <v>272</v>
      </c>
      <c r="D48" s="86">
        <v>0</v>
      </c>
      <c r="E48" s="86">
        <v>8</v>
      </c>
      <c r="F48" s="86">
        <f>0</f>
        <v>0</v>
      </c>
      <c r="G48" s="100" t="e">
        <f t="shared" si="2"/>
        <v>#DIV/0!</v>
      </c>
      <c r="H48" s="100">
        <f t="shared" si="3"/>
        <v>0</v>
      </c>
      <c r="I48" s="194"/>
    </row>
    <row r="49" spans="1:9" s="16" customFormat="1" ht="18" customHeight="1">
      <c r="A49" s="85"/>
      <c r="B49" s="58" t="s">
        <v>186</v>
      </c>
      <c r="C49" s="85" t="s">
        <v>277</v>
      </c>
      <c r="D49" s="86">
        <v>140.9</v>
      </c>
      <c r="E49" s="86">
        <v>170</v>
      </c>
      <c r="F49" s="86">
        <v>115</v>
      </c>
      <c r="G49" s="100">
        <f t="shared" si="2"/>
        <v>0.8161816891412349</v>
      </c>
      <c r="H49" s="100">
        <f t="shared" si="3"/>
        <v>0.6764705882352942</v>
      </c>
      <c r="I49" s="194"/>
    </row>
    <row r="50" spans="1:8" ht="29.25" customHeight="1">
      <c r="A50" s="62" t="s">
        <v>132</v>
      </c>
      <c r="B50" s="144" t="s">
        <v>130</v>
      </c>
      <c r="C50" s="62"/>
      <c r="D50" s="51">
        <f>D52</f>
        <v>1</v>
      </c>
      <c r="E50" s="51">
        <f>E52</f>
        <v>1</v>
      </c>
      <c r="F50" s="51">
        <f>F52</f>
        <v>0.9</v>
      </c>
      <c r="G50" s="100">
        <f t="shared" si="2"/>
        <v>0.9</v>
      </c>
      <c r="H50" s="100">
        <f t="shared" si="3"/>
        <v>0.9</v>
      </c>
    </row>
    <row r="51" spans="1:8" ht="29.25" customHeight="1">
      <c r="A51" s="143" t="s">
        <v>126</v>
      </c>
      <c r="B51" s="68" t="s">
        <v>133</v>
      </c>
      <c r="C51" s="143"/>
      <c r="D51" s="32">
        <f>D52</f>
        <v>1</v>
      </c>
      <c r="E51" s="32">
        <f>E52</f>
        <v>1</v>
      </c>
      <c r="F51" s="32">
        <f>F52</f>
        <v>0.9</v>
      </c>
      <c r="G51" s="100">
        <f t="shared" si="2"/>
        <v>0.9</v>
      </c>
      <c r="H51" s="100">
        <f t="shared" si="3"/>
        <v>0.9</v>
      </c>
    </row>
    <row r="52" spans="1:9" s="16" customFormat="1" ht="31.5" customHeight="1">
      <c r="A52" s="85"/>
      <c r="B52" s="58" t="s">
        <v>285</v>
      </c>
      <c r="C52" s="85" t="s">
        <v>278</v>
      </c>
      <c r="D52" s="86">
        <v>1</v>
      </c>
      <c r="E52" s="86">
        <f>1</f>
        <v>1</v>
      </c>
      <c r="F52" s="86">
        <v>0.9</v>
      </c>
      <c r="G52" s="100">
        <f t="shared" si="2"/>
        <v>0.9</v>
      </c>
      <c r="H52" s="100">
        <f t="shared" si="3"/>
        <v>0.9</v>
      </c>
      <c r="I52" s="194"/>
    </row>
    <row r="53" spans="1:8" ht="17.25" customHeight="1" hidden="1">
      <c r="A53" s="50" t="s">
        <v>49</v>
      </c>
      <c r="B53" s="45" t="s">
        <v>50</v>
      </c>
      <c r="C53" s="50"/>
      <c r="D53" s="83">
        <f aca="true" t="shared" si="5" ref="D53:F54">D54</f>
        <v>0</v>
      </c>
      <c r="E53" s="83">
        <f t="shared" si="5"/>
        <v>3</v>
      </c>
      <c r="F53" s="83">
        <f t="shared" si="5"/>
        <v>0</v>
      </c>
      <c r="G53" s="100" t="e">
        <f t="shared" si="2"/>
        <v>#DIV/0!</v>
      </c>
      <c r="H53" s="100">
        <f t="shared" si="3"/>
        <v>0</v>
      </c>
    </row>
    <row r="54" spans="1:8" ht="12.75" hidden="1">
      <c r="A54" s="146" t="s">
        <v>54</v>
      </c>
      <c r="B54" s="138" t="s">
        <v>55</v>
      </c>
      <c r="C54" s="146"/>
      <c r="D54" s="32">
        <f t="shared" si="5"/>
        <v>0</v>
      </c>
      <c r="E54" s="32">
        <f t="shared" si="5"/>
        <v>3</v>
      </c>
      <c r="F54" s="32">
        <f t="shared" si="5"/>
        <v>0</v>
      </c>
      <c r="G54" s="100" t="e">
        <f t="shared" si="2"/>
        <v>#DIV/0!</v>
      </c>
      <c r="H54" s="100">
        <f t="shared" si="3"/>
        <v>0</v>
      </c>
    </row>
    <row r="55" spans="1:9" s="16" customFormat="1" ht="27" customHeight="1" hidden="1">
      <c r="A55" s="85"/>
      <c r="B55" s="58" t="s">
        <v>279</v>
      </c>
      <c r="C55" s="85" t="s">
        <v>280</v>
      </c>
      <c r="D55" s="86">
        <v>0</v>
      </c>
      <c r="E55" s="86">
        <v>3</v>
      </c>
      <c r="F55" s="86">
        <v>0</v>
      </c>
      <c r="G55" s="100" t="e">
        <f t="shared" si="2"/>
        <v>#DIV/0!</v>
      </c>
      <c r="H55" s="100">
        <f t="shared" si="3"/>
        <v>0</v>
      </c>
      <c r="I55" s="194"/>
    </row>
    <row r="56" spans="1:8" ht="23.25" customHeight="1">
      <c r="A56" s="50"/>
      <c r="B56" s="45" t="s">
        <v>103</v>
      </c>
      <c r="C56" s="50"/>
      <c r="D56" s="32">
        <f>D57</f>
        <v>2451.9</v>
      </c>
      <c r="E56" s="32">
        <f>E57</f>
        <v>2155.9</v>
      </c>
      <c r="F56" s="32">
        <f>F57</f>
        <v>2451.9</v>
      </c>
      <c r="G56" s="100">
        <f t="shared" si="2"/>
        <v>1</v>
      </c>
      <c r="H56" s="100">
        <f t="shared" si="3"/>
        <v>1.1372976483139292</v>
      </c>
    </row>
    <row r="57" spans="1:9" s="16" customFormat="1" ht="25.5">
      <c r="A57" s="85"/>
      <c r="B57" s="58" t="s">
        <v>104</v>
      </c>
      <c r="C57" s="85" t="s">
        <v>209</v>
      </c>
      <c r="D57" s="86">
        <v>2451.9</v>
      </c>
      <c r="E57" s="86">
        <v>2155.9</v>
      </c>
      <c r="F57" s="86">
        <v>2451.9</v>
      </c>
      <c r="G57" s="100">
        <f t="shared" si="2"/>
        <v>1</v>
      </c>
      <c r="H57" s="100">
        <f t="shared" si="3"/>
        <v>1.1372976483139292</v>
      </c>
      <c r="I57" s="194"/>
    </row>
    <row r="58" spans="1:8" ht="24.75" customHeight="1">
      <c r="A58" s="146"/>
      <c r="B58" s="69" t="s">
        <v>71</v>
      </c>
      <c r="C58" s="87"/>
      <c r="D58" s="88">
        <f>D32+D37+D39+D42+D45+D50+D53+D56</f>
        <v>5487.5</v>
      </c>
      <c r="E58" s="88">
        <f>E32+E37+E39+E42+E45+E50+E53+E56</f>
        <v>4917.9</v>
      </c>
      <c r="F58" s="88">
        <f>F32+F37+F39+F42+F45+F50+F53+F56</f>
        <v>5435.5</v>
      </c>
      <c r="G58" s="100">
        <f t="shared" si="2"/>
        <v>0.9905239179954441</v>
      </c>
      <c r="H58" s="100">
        <f t="shared" si="3"/>
        <v>1.1052481750340593</v>
      </c>
    </row>
    <row r="59" spans="1:8" ht="15">
      <c r="A59" s="89"/>
      <c r="B59" s="138" t="s">
        <v>86</v>
      </c>
      <c r="C59" s="146"/>
      <c r="D59" s="90">
        <f>D56</f>
        <v>2451.9</v>
      </c>
      <c r="E59" s="90">
        <f>E56</f>
        <v>2155.9</v>
      </c>
      <c r="F59" s="90">
        <f>F56</f>
        <v>2451.9</v>
      </c>
      <c r="G59" s="100">
        <f t="shared" si="2"/>
        <v>1</v>
      </c>
      <c r="H59" s="100">
        <f t="shared" si="3"/>
        <v>1.1372976483139292</v>
      </c>
    </row>
    <row r="60" ht="15">
      <c r="A60" s="39"/>
    </row>
    <row r="61" ht="12.75">
      <c r="A61" s="37"/>
    </row>
    <row r="62" spans="1:8" ht="15">
      <c r="A62" s="37"/>
      <c r="B62" s="38" t="s">
        <v>96</v>
      </c>
      <c r="C62" s="39"/>
      <c r="F62" s="36">
        <v>252.4</v>
      </c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87</v>
      </c>
      <c r="C64" s="39"/>
      <c r="F64" s="43"/>
    </row>
    <row r="65" spans="1:3" ht="15">
      <c r="A65" s="37"/>
      <c r="B65" s="38" t="s">
        <v>88</v>
      </c>
      <c r="C65" s="39"/>
    </row>
    <row r="66" spans="2:3" ht="15">
      <c r="B66" s="38"/>
      <c r="C66" s="39"/>
    </row>
    <row r="67" spans="2:3" ht="15">
      <c r="B67" s="38" t="s">
        <v>89</v>
      </c>
      <c r="C67" s="39"/>
    </row>
    <row r="68" spans="2:3" ht="15">
      <c r="B68" s="38" t="s">
        <v>90</v>
      </c>
      <c r="C68" s="39"/>
    </row>
    <row r="69" spans="2:3" ht="15">
      <c r="B69" s="38"/>
      <c r="C69" s="39"/>
    </row>
    <row r="70" spans="2:3" ht="15">
      <c r="B70" s="38" t="s">
        <v>91</v>
      </c>
      <c r="C70" s="39"/>
    </row>
    <row r="71" spans="2:3" ht="15">
      <c r="B71" s="38" t="s">
        <v>92</v>
      </c>
      <c r="C71" s="39"/>
    </row>
    <row r="72" spans="2:3" ht="15">
      <c r="B72" s="38"/>
      <c r="C72" s="39"/>
    </row>
    <row r="73" spans="2:3" ht="15">
      <c r="B73" s="38" t="s">
        <v>93</v>
      </c>
      <c r="C73" s="39"/>
    </row>
    <row r="74" spans="2:3" ht="15">
      <c r="B74" s="38" t="s">
        <v>94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95</v>
      </c>
      <c r="C77" s="39"/>
      <c r="F77" s="43">
        <v>1191.1</v>
      </c>
      <c r="H77" s="43">
        <f>H62+F27-F58</f>
        <v>3335</v>
      </c>
    </row>
    <row r="80" spans="2:3" ht="15">
      <c r="B80" s="38" t="s">
        <v>97</v>
      </c>
      <c r="C80" s="39"/>
    </row>
    <row r="81" spans="2:3" ht="15">
      <c r="B81" s="38" t="s">
        <v>98</v>
      </c>
      <c r="C81" s="39"/>
    </row>
    <row r="82" spans="2:3" ht="15">
      <c r="B82" s="38" t="s">
        <v>99</v>
      </c>
      <c r="C82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6"/>
  <sheetViews>
    <sheetView zoomScalePageLayoutView="0" workbookViewId="0" topLeftCell="A60">
      <selection activeCell="G60" sqref="A1:G16384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customWidth="1"/>
    <col min="4" max="4" width="11.8515625" style="36" customWidth="1"/>
    <col min="5" max="5" width="11.8515625" style="36" hidden="1" customWidth="1"/>
    <col min="6" max="7" width="11.57421875" style="36" customWidth="1"/>
    <col min="8" max="8" width="12.140625" style="36" hidden="1" customWidth="1"/>
    <col min="9" max="16384" width="9.140625" style="1" customWidth="1"/>
  </cols>
  <sheetData>
    <row r="1" spans="1:8" s="5" customFormat="1" ht="58.5" customHeight="1">
      <c r="A1" s="161" t="s">
        <v>394</v>
      </c>
      <c r="B1" s="161"/>
      <c r="C1" s="161"/>
      <c r="D1" s="161"/>
      <c r="E1" s="161"/>
      <c r="F1" s="161"/>
      <c r="G1" s="161"/>
      <c r="H1" s="161"/>
    </row>
    <row r="2" spans="1:8" ht="12.75" customHeight="1">
      <c r="A2" s="40"/>
      <c r="B2" s="149" t="s">
        <v>5</v>
      </c>
      <c r="C2" s="41"/>
      <c r="D2" s="163" t="s">
        <v>6</v>
      </c>
      <c r="E2" s="150" t="s">
        <v>347</v>
      </c>
      <c r="F2" s="163" t="s">
        <v>7</v>
      </c>
      <c r="G2" s="179" t="s">
        <v>152</v>
      </c>
      <c r="H2" s="150" t="s">
        <v>348</v>
      </c>
    </row>
    <row r="3" spans="1:8" ht="24.75" customHeight="1">
      <c r="A3" s="142"/>
      <c r="B3" s="149"/>
      <c r="C3" s="41"/>
      <c r="D3" s="163"/>
      <c r="E3" s="151"/>
      <c r="F3" s="163"/>
      <c r="G3" s="180"/>
      <c r="H3" s="151"/>
    </row>
    <row r="4" spans="1:8" ht="30">
      <c r="A4" s="142"/>
      <c r="B4" s="139" t="s">
        <v>85</v>
      </c>
      <c r="C4" s="145"/>
      <c r="D4" s="140">
        <f>D5+D6+D7+D8+D9+D10+D11+D12+D13+D14+D15+D16+D17+D18+D19</f>
        <v>3995.9</v>
      </c>
      <c r="E4" s="140">
        <f>E5+E6+E7+E8+E9+E10+E11+E12+E13+E14+E15+E16+E17+E18+E19</f>
        <v>2118.1</v>
      </c>
      <c r="F4" s="140">
        <f>F5+F6+F7+F8+F9+F10+F11+F12+F13+F14+F15+F16+F17+F18+F19</f>
        <v>4991.5</v>
      </c>
      <c r="G4" s="35">
        <f>F4/D4</f>
        <v>1.2491553842688756</v>
      </c>
      <c r="H4" s="35">
        <f>F4/E4</f>
        <v>2.3565931731268592</v>
      </c>
    </row>
    <row r="5" spans="1:8" ht="15">
      <c r="A5" s="142"/>
      <c r="B5" s="138" t="s">
        <v>9</v>
      </c>
      <c r="C5" s="146"/>
      <c r="D5" s="32">
        <v>1119</v>
      </c>
      <c r="E5" s="32">
        <v>540</v>
      </c>
      <c r="F5" s="32">
        <v>1119.3</v>
      </c>
      <c r="G5" s="35">
        <f aca="true" t="shared" si="0" ref="G5:G27">F5/D5</f>
        <v>1.0002680965147452</v>
      </c>
      <c r="H5" s="35">
        <f aca="true" t="shared" si="1" ref="H5:H27">F5/E5</f>
        <v>2.0727777777777776</v>
      </c>
    </row>
    <row r="6" spans="1:8" ht="15">
      <c r="A6" s="142"/>
      <c r="B6" s="138" t="s">
        <v>314</v>
      </c>
      <c r="C6" s="146"/>
      <c r="D6" s="32">
        <v>529.4</v>
      </c>
      <c r="E6" s="32">
        <v>400.1</v>
      </c>
      <c r="F6" s="32">
        <v>550.8</v>
      </c>
      <c r="G6" s="35">
        <f t="shared" si="0"/>
        <v>1.040423120513789</v>
      </c>
      <c r="H6" s="35">
        <f t="shared" si="1"/>
        <v>1.3766558360409895</v>
      </c>
    </row>
    <row r="7" spans="1:8" ht="15">
      <c r="A7" s="142"/>
      <c r="B7" s="138" t="s">
        <v>11</v>
      </c>
      <c r="C7" s="146"/>
      <c r="D7" s="32">
        <v>22.7</v>
      </c>
      <c r="E7" s="32">
        <v>70</v>
      </c>
      <c r="F7" s="32">
        <v>22.8</v>
      </c>
      <c r="G7" s="35">
        <f t="shared" si="0"/>
        <v>1.0044052863436124</v>
      </c>
      <c r="H7" s="35">
        <f t="shared" si="1"/>
        <v>0.32571428571428573</v>
      </c>
    </row>
    <row r="8" spans="1:8" ht="15">
      <c r="A8" s="142"/>
      <c r="B8" s="138" t="s">
        <v>12</v>
      </c>
      <c r="C8" s="146"/>
      <c r="D8" s="32">
        <v>120</v>
      </c>
      <c r="E8" s="32">
        <v>70</v>
      </c>
      <c r="F8" s="32">
        <v>143.1</v>
      </c>
      <c r="G8" s="35">
        <f t="shared" si="0"/>
        <v>1.1925</v>
      </c>
      <c r="H8" s="35">
        <f t="shared" si="1"/>
        <v>2.044285714285714</v>
      </c>
    </row>
    <row r="9" spans="1:8" ht="15">
      <c r="A9" s="142"/>
      <c r="B9" s="138" t="s">
        <v>13</v>
      </c>
      <c r="C9" s="146"/>
      <c r="D9" s="32">
        <v>1399.8</v>
      </c>
      <c r="E9" s="32">
        <v>750</v>
      </c>
      <c r="F9" s="32">
        <v>2339.3</v>
      </c>
      <c r="G9" s="35">
        <f t="shared" si="0"/>
        <v>1.6711673096156596</v>
      </c>
      <c r="H9" s="35">
        <f t="shared" si="1"/>
        <v>3.119066666666667</v>
      </c>
    </row>
    <row r="10" spans="1:8" ht="15">
      <c r="A10" s="142"/>
      <c r="B10" s="138" t="s">
        <v>110</v>
      </c>
      <c r="C10" s="146"/>
      <c r="D10" s="32">
        <v>18.3</v>
      </c>
      <c r="E10" s="32">
        <v>7</v>
      </c>
      <c r="F10" s="32">
        <v>28.3</v>
      </c>
      <c r="G10" s="35">
        <f t="shared" si="0"/>
        <v>1.546448087431694</v>
      </c>
      <c r="H10" s="35">
        <f t="shared" si="1"/>
        <v>4.042857142857143</v>
      </c>
    </row>
    <row r="11" spans="1:8" ht="25.5">
      <c r="A11" s="142"/>
      <c r="B11" s="138" t="s">
        <v>14</v>
      </c>
      <c r="C11" s="146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2"/>
      <c r="B12" s="138" t="s">
        <v>15</v>
      </c>
      <c r="C12" s="146"/>
      <c r="D12" s="32">
        <v>116.7</v>
      </c>
      <c r="E12" s="32">
        <v>81</v>
      </c>
      <c r="F12" s="32">
        <v>116.7</v>
      </c>
      <c r="G12" s="35">
        <f t="shared" si="0"/>
        <v>1</v>
      </c>
      <c r="H12" s="35">
        <f t="shared" si="1"/>
        <v>1.4407407407407409</v>
      </c>
    </row>
    <row r="13" spans="1:8" ht="15">
      <c r="A13" s="142"/>
      <c r="B13" s="138" t="s">
        <v>16</v>
      </c>
      <c r="C13" s="146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2"/>
      <c r="B14" s="138" t="s">
        <v>18</v>
      </c>
      <c r="C14" s="146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2"/>
      <c r="B15" s="138" t="s">
        <v>19</v>
      </c>
      <c r="C15" s="146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2"/>
      <c r="B16" s="138" t="s">
        <v>20</v>
      </c>
      <c r="C16" s="146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2"/>
      <c r="B17" s="138" t="s">
        <v>379</v>
      </c>
      <c r="C17" s="146"/>
      <c r="D17" s="32">
        <v>670</v>
      </c>
      <c r="E17" s="32">
        <v>200</v>
      </c>
      <c r="F17" s="32">
        <v>671.2</v>
      </c>
      <c r="G17" s="35">
        <f t="shared" si="0"/>
        <v>1.0017910447761196</v>
      </c>
      <c r="H17" s="35">
        <v>0</v>
      </c>
    </row>
    <row r="18" spans="1:8" ht="15">
      <c r="A18" s="142"/>
      <c r="B18" s="138" t="s">
        <v>124</v>
      </c>
      <c r="C18" s="146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2"/>
      <c r="B19" s="138" t="s">
        <v>25</v>
      </c>
      <c r="C19" s="146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2"/>
      <c r="B20" s="45" t="s">
        <v>84</v>
      </c>
      <c r="C20" s="50"/>
      <c r="D20" s="32">
        <f>D21+D22+D23+D24+D25</f>
        <v>240.2</v>
      </c>
      <c r="E20" s="32">
        <f>E21+E22+E23+E24+E25</f>
        <v>1024.2</v>
      </c>
      <c r="F20" s="32">
        <f>F21+F22+F23+F24+F25</f>
        <v>240.2</v>
      </c>
      <c r="G20" s="35">
        <f t="shared" si="0"/>
        <v>1</v>
      </c>
      <c r="H20" s="35">
        <f t="shared" si="1"/>
        <v>0.23452450693223978</v>
      </c>
    </row>
    <row r="21" spans="1:8" ht="15">
      <c r="A21" s="142"/>
      <c r="B21" s="138" t="s">
        <v>27</v>
      </c>
      <c r="C21" s="146"/>
      <c r="D21" s="32">
        <v>86.2</v>
      </c>
      <c r="E21" s="32">
        <v>64.6</v>
      </c>
      <c r="F21" s="146" t="s">
        <v>401</v>
      </c>
      <c r="G21" s="35">
        <f t="shared" si="0"/>
        <v>1</v>
      </c>
      <c r="H21" s="35">
        <f t="shared" si="1"/>
        <v>1.3343653250773995</v>
      </c>
    </row>
    <row r="22" spans="1:8" ht="15">
      <c r="A22" s="142"/>
      <c r="B22" s="138" t="s">
        <v>105</v>
      </c>
      <c r="C22" s="146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15">
      <c r="A23" s="142"/>
      <c r="B23" s="138" t="s">
        <v>70</v>
      </c>
      <c r="C23" s="146"/>
      <c r="D23" s="32">
        <v>0</v>
      </c>
      <c r="E23" s="32">
        <v>805.6</v>
      </c>
      <c r="F23" s="32">
        <v>0</v>
      </c>
      <c r="G23" s="35">
        <v>0</v>
      </c>
      <c r="H23" s="35">
        <f t="shared" si="1"/>
        <v>0</v>
      </c>
    </row>
    <row r="24" spans="1:8" ht="38.25">
      <c r="A24" s="142"/>
      <c r="B24" s="138" t="s">
        <v>30</v>
      </c>
      <c r="C24" s="146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2"/>
      <c r="B25" s="80" t="s">
        <v>160</v>
      </c>
      <c r="C25" s="8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2"/>
      <c r="B26" s="98" t="s">
        <v>31</v>
      </c>
      <c r="C26" s="99"/>
      <c r="D26" s="140">
        <f>D4+D20</f>
        <v>4236.1</v>
      </c>
      <c r="E26" s="140">
        <f>E4+E20</f>
        <v>3142.3</v>
      </c>
      <c r="F26" s="140">
        <f>F4+F20</f>
        <v>5231.7</v>
      </c>
      <c r="G26" s="35">
        <f t="shared" si="0"/>
        <v>1.2350275017114798</v>
      </c>
      <c r="H26" s="35">
        <f t="shared" si="1"/>
        <v>1.6649269643254938</v>
      </c>
    </row>
    <row r="27" spans="1:8" ht="40.5" customHeight="1">
      <c r="A27" s="142"/>
      <c r="B27" s="138" t="s">
        <v>111</v>
      </c>
      <c r="C27" s="146"/>
      <c r="D27" s="32">
        <f>D4</f>
        <v>3995.9</v>
      </c>
      <c r="E27" s="32">
        <f>E4</f>
        <v>2118.1</v>
      </c>
      <c r="F27" s="32">
        <f>F4</f>
        <v>4991.5</v>
      </c>
      <c r="G27" s="35">
        <f t="shared" si="0"/>
        <v>1.2491553842688756</v>
      </c>
      <c r="H27" s="35">
        <f t="shared" si="1"/>
        <v>2.3565931731268592</v>
      </c>
    </row>
    <row r="28" spans="1:8" ht="12.75">
      <c r="A28" s="154"/>
      <c r="B28" s="181"/>
      <c r="C28" s="181"/>
      <c r="D28" s="181"/>
      <c r="E28" s="181"/>
      <c r="F28" s="181"/>
      <c r="G28" s="181"/>
      <c r="H28" s="182"/>
    </row>
    <row r="29" spans="1:8" ht="15" customHeight="1">
      <c r="A29" s="178" t="s">
        <v>164</v>
      </c>
      <c r="B29" s="149" t="s">
        <v>32</v>
      </c>
      <c r="C29" s="152" t="s">
        <v>204</v>
      </c>
      <c r="D29" s="163" t="s">
        <v>6</v>
      </c>
      <c r="E29" s="150" t="s">
        <v>347</v>
      </c>
      <c r="F29" s="150" t="s">
        <v>7</v>
      </c>
      <c r="G29" s="179" t="s">
        <v>152</v>
      </c>
      <c r="H29" s="150" t="s">
        <v>348</v>
      </c>
    </row>
    <row r="30" spans="1:8" ht="15" customHeight="1">
      <c r="A30" s="178"/>
      <c r="B30" s="149"/>
      <c r="C30" s="153"/>
      <c r="D30" s="163"/>
      <c r="E30" s="151"/>
      <c r="F30" s="151"/>
      <c r="G30" s="180"/>
      <c r="H30" s="151"/>
    </row>
    <row r="31" spans="1:8" ht="25.5">
      <c r="A31" s="50" t="s">
        <v>72</v>
      </c>
      <c r="B31" s="45" t="s">
        <v>33</v>
      </c>
      <c r="C31" s="50"/>
      <c r="D31" s="83">
        <f>D32+D33+D34</f>
        <v>1723.9</v>
      </c>
      <c r="E31" s="83">
        <f>E32+E33+E34</f>
        <v>1340</v>
      </c>
      <c r="F31" s="83">
        <f>F32+F33+F34</f>
        <v>1674.7</v>
      </c>
      <c r="G31" s="84">
        <f>F31/D31</f>
        <v>0.9714600614884854</v>
      </c>
      <c r="H31" s="97">
        <f>F31/E31</f>
        <v>1.249776119402985</v>
      </c>
    </row>
    <row r="32" spans="1:8" ht="77.25" customHeight="1">
      <c r="A32" s="146" t="s">
        <v>75</v>
      </c>
      <c r="B32" s="138" t="s">
        <v>168</v>
      </c>
      <c r="C32" s="146" t="s">
        <v>75</v>
      </c>
      <c r="D32" s="32">
        <v>1719.4</v>
      </c>
      <c r="E32" s="32">
        <v>1328</v>
      </c>
      <c r="F32" s="32">
        <v>1674.7</v>
      </c>
      <c r="G32" s="84">
        <f aca="true" t="shared" si="2" ref="G32:G61">F32/D32</f>
        <v>0.9740025590322205</v>
      </c>
      <c r="H32" s="97">
        <f aca="true" t="shared" si="3" ref="H32:H61">F32/E32</f>
        <v>1.2610692771084338</v>
      </c>
    </row>
    <row r="33" spans="1:8" ht="12.75" hidden="1">
      <c r="A33" s="146" t="s">
        <v>77</v>
      </c>
      <c r="B33" s="138" t="s">
        <v>38</v>
      </c>
      <c r="C33" s="146" t="s">
        <v>77</v>
      </c>
      <c r="D33" s="32">
        <v>0</v>
      </c>
      <c r="E33" s="32">
        <v>7.5</v>
      </c>
      <c r="F33" s="32">
        <v>0</v>
      </c>
      <c r="G33" s="84" t="e">
        <f t="shared" si="2"/>
        <v>#DIV/0!</v>
      </c>
      <c r="H33" s="97">
        <f t="shared" si="3"/>
        <v>0</v>
      </c>
    </row>
    <row r="34" spans="1:8" ht="25.5">
      <c r="A34" s="146" t="s">
        <v>134</v>
      </c>
      <c r="B34" s="138" t="s">
        <v>131</v>
      </c>
      <c r="C34" s="146"/>
      <c r="D34" s="32">
        <f>D35</f>
        <v>4.5</v>
      </c>
      <c r="E34" s="32">
        <f>E35</f>
        <v>4.5</v>
      </c>
      <c r="F34" s="32">
        <f>F35</f>
        <v>0</v>
      </c>
      <c r="G34" s="84">
        <f t="shared" si="2"/>
        <v>0</v>
      </c>
      <c r="H34" s="97">
        <f t="shared" si="3"/>
        <v>0</v>
      </c>
    </row>
    <row r="35" spans="1:8" s="16" customFormat="1" ht="25.5">
      <c r="A35" s="85"/>
      <c r="B35" s="58" t="s">
        <v>120</v>
      </c>
      <c r="C35" s="85" t="s">
        <v>224</v>
      </c>
      <c r="D35" s="86">
        <v>4.5</v>
      </c>
      <c r="E35" s="86">
        <v>4.5</v>
      </c>
      <c r="F35" s="86">
        <v>0</v>
      </c>
      <c r="G35" s="84">
        <f t="shared" si="2"/>
        <v>0</v>
      </c>
      <c r="H35" s="97">
        <f t="shared" si="3"/>
        <v>0</v>
      </c>
    </row>
    <row r="36" spans="1:8" ht="14.25" customHeight="1">
      <c r="A36" s="50" t="s">
        <v>114</v>
      </c>
      <c r="B36" s="45" t="s">
        <v>107</v>
      </c>
      <c r="C36" s="50"/>
      <c r="D36" s="83">
        <f>D37</f>
        <v>154</v>
      </c>
      <c r="E36" s="83">
        <f>E37</f>
        <v>154</v>
      </c>
      <c r="F36" s="83">
        <f>F37</f>
        <v>154</v>
      </c>
      <c r="G36" s="84">
        <f t="shared" si="2"/>
        <v>1</v>
      </c>
      <c r="H36" s="97">
        <f t="shared" si="3"/>
        <v>1</v>
      </c>
    </row>
    <row r="37" spans="1:8" ht="38.25">
      <c r="A37" s="146" t="s">
        <v>115</v>
      </c>
      <c r="B37" s="138" t="s">
        <v>174</v>
      </c>
      <c r="C37" s="146" t="s">
        <v>282</v>
      </c>
      <c r="D37" s="32">
        <f>154.5-0.5</f>
        <v>154</v>
      </c>
      <c r="E37" s="32">
        <v>154</v>
      </c>
      <c r="F37" s="32">
        <v>154</v>
      </c>
      <c r="G37" s="84">
        <f t="shared" si="2"/>
        <v>1</v>
      </c>
      <c r="H37" s="97">
        <f t="shared" si="3"/>
        <v>1</v>
      </c>
    </row>
    <row r="38" spans="1:8" ht="25.5" hidden="1">
      <c r="A38" s="50" t="s">
        <v>78</v>
      </c>
      <c r="B38" s="45" t="s">
        <v>41</v>
      </c>
      <c r="C38" s="50"/>
      <c r="D38" s="83">
        <f aca="true" t="shared" si="4" ref="D38:F39">D39</f>
        <v>0</v>
      </c>
      <c r="E38" s="83">
        <f t="shared" si="4"/>
        <v>0</v>
      </c>
      <c r="F38" s="83">
        <f t="shared" si="4"/>
        <v>0</v>
      </c>
      <c r="G38" s="84" t="e">
        <f t="shared" si="2"/>
        <v>#DIV/0!</v>
      </c>
      <c r="H38" s="97" t="e">
        <f t="shared" si="3"/>
        <v>#DIV/0!</v>
      </c>
    </row>
    <row r="39" spans="1:8" ht="12.75" hidden="1">
      <c r="A39" s="146" t="s">
        <v>116</v>
      </c>
      <c r="B39" s="138" t="s">
        <v>109</v>
      </c>
      <c r="C39" s="146"/>
      <c r="D39" s="32">
        <f t="shared" si="4"/>
        <v>0</v>
      </c>
      <c r="E39" s="32">
        <f t="shared" si="4"/>
        <v>0</v>
      </c>
      <c r="F39" s="32">
        <f t="shared" si="4"/>
        <v>0</v>
      </c>
      <c r="G39" s="84" t="e">
        <f t="shared" si="2"/>
        <v>#DIV/0!</v>
      </c>
      <c r="H39" s="97" t="e">
        <f t="shared" si="3"/>
        <v>#DIV/0!</v>
      </c>
    </row>
    <row r="40" spans="1:8" s="16" customFormat="1" ht="54.75" customHeight="1" hidden="1">
      <c r="A40" s="85"/>
      <c r="B40" s="58" t="s">
        <v>211</v>
      </c>
      <c r="C40" s="85" t="s">
        <v>210</v>
      </c>
      <c r="D40" s="86">
        <v>0</v>
      </c>
      <c r="E40" s="86">
        <v>0</v>
      </c>
      <c r="F40" s="86">
        <v>0</v>
      </c>
      <c r="G40" s="84" t="e">
        <f t="shared" si="2"/>
        <v>#DIV/0!</v>
      </c>
      <c r="H40" s="97" t="e">
        <f t="shared" si="3"/>
        <v>#DIV/0!</v>
      </c>
    </row>
    <row r="41" spans="1:8" s="16" customFormat="1" ht="18.75" customHeight="1">
      <c r="A41" s="50" t="s">
        <v>79</v>
      </c>
      <c r="B41" s="45" t="s">
        <v>43</v>
      </c>
      <c r="C41" s="50"/>
      <c r="D41" s="83">
        <f aca="true" t="shared" si="5" ref="D41:F42">D42</f>
        <v>8.5</v>
      </c>
      <c r="E41" s="83">
        <f t="shared" si="5"/>
        <v>8.5</v>
      </c>
      <c r="F41" s="83">
        <f t="shared" si="5"/>
        <v>8.5</v>
      </c>
      <c r="G41" s="84">
        <f t="shared" si="2"/>
        <v>1</v>
      </c>
      <c r="H41" s="97">
        <f t="shared" si="3"/>
        <v>1</v>
      </c>
    </row>
    <row r="42" spans="1:8" s="16" customFormat="1" ht="27" customHeight="1">
      <c r="A42" s="143" t="s">
        <v>80</v>
      </c>
      <c r="B42" s="68" t="s">
        <v>129</v>
      </c>
      <c r="C42" s="146"/>
      <c r="D42" s="32">
        <f t="shared" si="5"/>
        <v>8.5</v>
      </c>
      <c r="E42" s="32">
        <f t="shared" si="5"/>
        <v>8.5</v>
      </c>
      <c r="F42" s="32">
        <f t="shared" si="5"/>
        <v>8.5</v>
      </c>
      <c r="G42" s="84">
        <f t="shared" si="2"/>
        <v>1</v>
      </c>
      <c r="H42" s="97">
        <f t="shared" si="3"/>
        <v>1</v>
      </c>
    </row>
    <row r="43" spans="1:8" s="16" customFormat="1" ht="32.25" customHeight="1">
      <c r="A43" s="85"/>
      <c r="B43" s="61" t="s">
        <v>129</v>
      </c>
      <c r="C43" s="85" t="s">
        <v>296</v>
      </c>
      <c r="D43" s="86">
        <v>8.5</v>
      </c>
      <c r="E43" s="86">
        <v>8.5</v>
      </c>
      <c r="F43" s="86">
        <v>8.5</v>
      </c>
      <c r="G43" s="84">
        <f t="shared" si="2"/>
        <v>1</v>
      </c>
      <c r="H43" s="97">
        <f t="shared" si="3"/>
        <v>1</v>
      </c>
    </row>
    <row r="44" spans="1:8" ht="25.5">
      <c r="A44" s="50" t="s">
        <v>81</v>
      </c>
      <c r="B44" s="45" t="s">
        <v>44</v>
      </c>
      <c r="C44" s="50"/>
      <c r="D44" s="83">
        <f>D45</f>
        <v>207.8</v>
      </c>
      <c r="E44" s="83">
        <f>E45</f>
        <v>153.5</v>
      </c>
      <c r="F44" s="83">
        <f>F45</f>
        <v>176.8</v>
      </c>
      <c r="G44" s="84">
        <f t="shared" si="2"/>
        <v>0.8508180943214629</v>
      </c>
      <c r="H44" s="97">
        <f t="shared" si="3"/>
        <v>1.1517915309446254</v>
      </c>
    </row>
    <row r="45" spans="1:8" ht="12.75">
      <c r="A45" s="146" t="s">
        <v>47</v>
      </c>
      <c r="B45" s="138" t="s">
        <v>48</v>
      </c>
      <c r="C45" s="146"/>
      <c r="D45" s="32">
        <f>D46+D47+D48</f>
        <v>207.8</v>
      </c>
      <c r="E45" s="32">
        <f>E46+E47+E48</f>
        <v>153.5</v>
      </c>
      <c r="F45" s="32">
        <f>F46+F47+F48</f>
        <v>176.8</v>
      </c>
      <c r="G45" s="84">
        <f t="shared" si="2"/>
        <v>0.8508180943214629</v>
      </c>
      <c r="H45" s="97">
        <f t="shared" si="3"/>
        <v>1.1517915309446254</v>
      </c>
    </row>
    <row r="46" spans="1:8" s="16" customFormat="1" ht="12.75">
      <c r="A46" s="85"/>
      <c r="B46" s="58" t="s">
        <v>184</v>
      </c>
      <c r="C46" s="85" t="s">
        <v>271</v>
      </c>
      <c r="D46" s="86">
        <v>96</v>
      </c>
      <c r="E46" s="86">
        <v>72</v>
      </c>
      <c r="F46" s="86">
        <v>96</v>
      </c>
      <c r="G46" s="84">
        <f t="shared" si="2"/>
        <v>1</v>
      </c>
      <c r="H46" s="97">
        <f t="shared" si="3"/>
        <v>1.3333333333333333</v>
      </c>
    </row>
    <row r="47" spans="1:8" s="16" customFormat="1" ht="20.25" customHeight="1" hidden="1">
      <c r="A47" s="85"/>
      <c r="B47" s="58" t="s">
        <v>276</v>
      </c>
      <c r="C47" s="85" t="s">
        <v>272</v>
      </c>
      <c r="D47" s="86">
        <v>0</v>
      </c>
      <c r="E47" s="86">
        <v>11.5</v>
      </c>
      <c r="F47" s="86">
        <v>0</v>
      </c>
      <c r="G47" s="84" t="e">
        <f t="shared" si="2"/>
        <v>#DIV/0!</v>
      </c>
      <c r="H47" s="97">
        <f t="shared" si="3"/>
        <v>0</v>
      </c>
    </row>
    <row r="48" spans="1:8" s="16" customFormat="1" ht="28.5" customHeight="1">
      <c r="A48" s="85"/>
      <c r="B48" s="58" t="s">
        <v>186</v>
      </c>
      <c r="C48" s="85" t="s">
        <v>277</v>
      </c>
      <c r="D48" s="86">
        <v>111.8</v>
      </c>
      <c r="E48" s="86">
        <v>70</v>
      </c>
      <c r="F48" s="86">
        <v>80.8</v>
      </c>
      <c r="G48" s="84">
        <f t="shared" si="2"/>
        <v>0.7227191413237924</v>
      </c>
      <c r="H48" s="97">
        <f t="shared" si="3"/>
        <v>1.1542857142857141</v>
      </c>
    </row>
    <row r="49" spans="1:8" s="16" customFormat="1" ht="20.25" customHeight="1" hidden="1">
      <c r="A49" s="85"/>
      <c r="B49" s="58"/>
      <c r="C49" s="85"/>
      <c r="D49" s="86"/>
      <c r="E49" s="86"/>
      <c r="F49" s="86"/>
      <c r="G49" s="84" t="e">
        <f t="shared" si="2"/>
        <v>#DIV/0!</v>
      </c>
      <c r="H49" s="97" t="e">
        <f t="shared" si="3"/>
        <v>#DIV/0!</v>
      </c>
    </row>
    <row r="50" spans="1:8" ht="18.75" customHeight="1">
      <c r="A50" s="50" t="s">
        <v>132</v>
      </c>
      <c r="B50" s="45" t="s">
        <v>130</v>
      </c>
      <c r="C50" s="50"/>
      <c r="D50" s="83">
        <f>D52</f>
        <v>1.1</v>
      </c>
      <c r="E50" s="83">
        <f>E52</f>
        <v>1</v>
      </c>
      <c r="F50" s="83">
        <f>F52</f>
        <v>1.1</v>
      </c>
      <c r="G50" s="84">
        <f t="shared" si="2"/>
        <v>1</v>
      </c>
      <c r="H50" s="97">
        <f t="shared" si="3"/>
        <v>1.1</v>
      </c>
    </row>
    <row r="51" spans="1:8" ht="35.25" customHeight="1">
      <c r="A51" s="146" t="s">
        <v>126</v>
      </c>
      <c r="B51" s="138" t="s">
        <v>133</v>
      </c>
      <c r="C51" s="146"/>
      <c r="D51" s="32">
        <f>D52</f>
        <v>1.1</v>
      </c>
      <c r="E51" s="32">
        <f>E52</f>
        <v>1</v>
      </c>
      <c r="F51" s="32">
        <f>F52</f>
        <v>1.1</v>
      </c>
      <c r="G51" s="84">
        <f t="shared" si="2"/>
        <v>1</v>
      </c>
      <c r="H51" s="97">
        <f t="shared" si="3"/>
        <v>1.1</v>
      </c>
    </row>
    <row r="52" spans="1:8" s="16" customFormat="1" ht="31.5" customHeight="1">
      <c r="A52" s="53"/>
      <c r="B52" s="58" t="s">
        <v>285</v>
      </c>
      <c r="C52" s="85" t="s">
        <v>278</v>
      </c>
      <c r="D52" s="86">
        <v>1.1</v>
      </c>
      <c r="E52" s="86">
        <v>1</v>
      </c>
      <c r="F52" s="86">
        <v>1.1</v>
      </c>
      <c r="G52" s="84">
        <f t="shared" si="2"/>
        <v>1</v>
      </c>
      <c r="H52" s="97">
        <f t="shared" si="3"/>
        <v>1.1</v>
      </c>
    </row>
    <row r="53" spans="1:8" ht="12.75">
      <c r="A53" s="50" t="s">
        <v>49</v>
      </c>
      <c r="B53" s="45" t="s">
        <v>50</v>
      </c>
      <c r="C53" s="50"/>
      <c r="D53" s="83">
        <f aca="true" t="shared" si="6" ref="D53:F54">D54</f>
        <v>3</v>
      </c>
      <c r="E53" s="83">
        <f t="shared" si="6"/>
        <v>3</v>
      </c>
      <c r="F53" s="83">
        <f t="shared" si="6"/>
        <v>3</v>
      </c>
      <c r="G53" s="84">
        <f t="shared" si="2"/>
        <v>1</v>
      </c>
      <c r="H53" s="97">
        <f t="shared" si="3"/>
        <v>1</v>
      </c>
    </row>
    <row r="54" spans="1:8" ht="12.75">
      <c r="A54" s="146" t="s">
        <v>54</v>
      </c>
      <c r="B54" s="138" t="s">
        <v>55</v>
      </c>
      <c r="C54" s="146"/>
      <c r="D54" s="32">
        <f t="shared" si="6"/>
        <v>3</v>
      </c>
      <c r="E54" s="32">
        <f t="shared" si="6"/>
        <v>3</v>
      </c>
      <c r="F54" s="32">
        <f t="shared" si="6"/>
        <v>3</v>
      </c>
      <c r="G54" s="84">
        <f t="shared" si="2"/>
        <v>1</v>
      </c>
      <c r="H54" s="97">
        <f t="shared" si="3"/>
        <v>1</v>
      </c>
    </row>
    <row r="55" spans="1:8" s="16" customFormat="1" ht="27" customHeight="1">
      <c r="A55" s="85"/>
      <c r="B55" s="58" t="s">
        <v>279</v>
      </c>
      <c r="C55" s="85" t="s">
        <v>280</v>
      </c>
      <c r="D55" s="86">
        <v>3</v>
      </c>
      <c r="E55" s="86">
        <v>3</v>
      </c>
      <c r="F55" s="86">
        <v>3</v>
      </c>
      <c r="G55" s="84">
        <f t="shared" si="2"/>
        <v>1</v>
      </c>
      <c r="H55" s="97">
        <f t="shared" si="3"/>
        <v>1</v>
      </c>
    </row>
    <row r="56" spans="1:8" ht="15.75" customHeight="1">
      <c r="A56" s="50">
        <v>1000</v>
      </c>
      <c r="B56" s="45" t="s">
        <v>64</v>
      </c>
      <c r="C56" s="50"/>
      <c r="D56" s="83">
        <f>D57</f>
        <v>60</v>
      </c>
      <c r="E56" s="83">
        <f>E57</f>
        <v>45</v>
      </c>
      <c r="F56" s="83">
        <f>F57</f>
        <v>56.5</v>
      </c>
      <c r="G56" s="84">
        <f t="shared" si="2"/>
        <v>0.9416666666666667</v>
      </c>
      <c r="H56" s="97">
        <f t="shared" si="3"/>
        <v>1.2555555555555555</v>
      </c>
    </row>
    <row r="57" spans="1:8" ht="12.75">
      <c r="A57" s="146" t="s">
        <v>65</v>
      </c>
      <c r="B57" s="138" t="s">
        <v>190</v>
      </c>
      <c r="C57" s="146" t="s">
        <v>65</v>
      </c>
      <c r="D57" s="32">
        <v>60</v>
      </c>
      <c r="E57" s="32">
        <v>45</v>
      </c>
      <c r="F57" s="32">
        <v>56.5</v>
      </c>
      <c r="G57" s="84">
        <f t="shared" si="2"/>
        <v>0.9416666666666667</v>
      </c>
      <c r="H57" s="97">
        <f t="shared" si="3"/>
        <v>1.2555555555555555</v>
      </c>
    </row>
    <row r="58" spans="1:8" ht="12.75">
      <c r="A58" s="50"/>
      <c r="B58" s="45" t="s">
        <v>103</v>
      </c>
      <c r="C58" s="50"/>
      <c r="D58" s="32">
        <f>D59</f>
        <v>3451.9</v>
      </c>
      <c r="E58" s="32">
        <f>E59</f>
        <v>3096.1</v>
      </c>
      <c r="F58" s="32">
        <f>F59</f>
        <v>3451.9</v>
      </c>
      <c r="G58" s="84">
        <f t="shared" si="2"/>
        <v>1</v>
      </c>
      <c r="H58" s="97">
        <f t="shared" si="3"/>
        <v>1.1149187687736184</v>
      </c>
    </row>
    <row r="59" spans="1:8" s="16" customFormat="1" ht="25.5">
      <c r="A59" s="85"/>
      <c r="B59" s="58" t="s">
        <v>104</v>
      </c>
      <c r="C59" s="85" t="s">
        <v>209</v>
      </c>
      <c r="D59" s="86">
        <v>3451.9</v>
      </c>
      <c r="E59" s="86">
        <v>3096.1</v>
      </c>
      <c r="F59" s="86">
        <v>3451.9</v>
      </c>
      <c r="G59" s="84">
        <f t="shared" si="2"/>
        <v>1</v>
      </c>
      <c r="H59" s="97">
        <f t="shared" si="3"/>
        <v>1.1149187687736184</v>
      </c>
    </row>
    <row r="60" spans="1:8" ht="18" customHeight="1">
      <c r="A60" s="146"/>
      <c r="B60" s="69" t="s">
        <v>71</v>
      </c>
      <c r="C60" s="87"/>
      <c r="D60" s="88">
        <f>D31+D36+D38+D44+D52+D53+D56+D58+D41</f>
        <v>5610.200000000001</v>
      </c>
      <c r="E60" s="88">
        <f>E31+E36+E38+E44+E52+E53+E56+E58+E41</f>
        <v>4801.1</v>
      </c>
      <c r="F60" s="88">
        <f>F31+F36+F38+F44+F52+F53+F56+F58+F41</f>
        <v>5526.5</v>
      </c>
      <c r="G60" s="84">
        <f t="shared" si="2"/>
        <v>0.9850807457844639</v>
      </c>
      <c r="H60" s="97">
        <f t="shared" si="3"/>
        <v>1.1510903751223678</v>
      </c>
    </row>
    <row r="61" spans="1:8" ht="12.75">
      <c r="A61" s="147"/>
      <c r="B61" s="138" t="s">
        <v>86</v>
      </c>
      <c r="C61" s="146"/>
      <c r="D61" s="90">
        <f>D58</f>
        <v>3451.9</v>
      </c>
      <c r="E61" s="90">
        <f>E58</f>
        <v>3096.1</v>
      </c>
      <c r="F61" s="90">
        <f>F58</f>
        <v>3451.9</v>
      </c>
      <c r="G61" s="84">
        <f t="shared" si="2"/>
        <v>1</v>
      </c>
      <c r="H61" s="97">
        <f t="shared" si="3"/>
        <v>1.1149187687736184</v>
      </c>
    </row>
    <row r="62" ht="12.75">
      <c r="A62" s="37"/>
    </row>
    <row r="63" ht="12.75">
      <c r="A63" s="37"/>
    </row>
    <row r="64" spans="1:8" ht="15">
      <c r="A64" s="37"/>
      <c r="B64" s="38" t="s">
        <v>96</v>
      </c>
      <c r="C64" s="39"/>
      <c r="F64" s="36">
        <v>1374.2</v>
      </c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87</v>
      </c>
      <c r="C66" s="39"/>
    </row>
    <row r="67" spans="1:3" ht="15">
      <c r="A67" s="37"/>
      <c r="B67" s="38" t="s">
        <v>88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89</v>
      </c>
      <c r="C69" s="39"/>
    </row>
    <row r="70" spans="1:3" ht="15">
      <c r="A70" s="37"/>
      <c r="B70" s="38" t="s">
        <v>90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91</v>
      </c>
      <c r="C72" s="39"/>
    </row>
    <row r="73" spans="1:3" ht="15">
      <c r="A73" s="37"/>
      <c r="B73" s="38" t="s">
        <v>92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93</v>
      </c>
      <c r="C75" s="39"/>
    </row>
    <row r="76" spans="1:3" ht="15">
      <c r="A76" s="37"/>
      <c r="B76" s="38" t="s">
        <v>94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95</v>
      </c>
      <c r="C79" s="39"/>
      <c r="F79" s="43">
        <v>1079.3</v>
      </c>
      <c r="H79" s="43">
        <f>H64+F26-F60</f>
        <v>1298</v>
      </c>
    </row>
    <row r="80" ht="12.75">
      <c r="A80" s="37"/>
    </row>
    <row r="81" ht="12.75">
      <c r="A81" s="37"/>
    </row>
    <row r="82" spans="1:3" ht="15">
      <c r="A82" s="37"/>
      <c r="B82" s="38" t="s">
        <v>97</v>
      </c>
      <c r="C82" s="39"/>
    </row>
    <row r="83" spans="1:3" ht="15">
      <c r="A83" s="37"/>
      <c r="B83" s="38" t="s">
        <v>98</v>
      </c>
      <c r="C83" s="39"/>
    </row>
    <row r="84" spans="1:3" ht="15">
      <c r="A84" s="37"/>
      <c r="B84" s="38" t="s">
        <v>99</v>
      </c>
      <c r="C84" s="39"/>
    </row>
    <row r="85" ht="12.75">
      <c r="A85" s="37"/>
    </row>
    <row r="86" ht="12.75">
      <c r="A86" s="37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57">
      <selection activeCell="G57" sqref="A1:G16384"/>
    </sheetView>
  </sheetViews>
  <sheetFormatPr defaultColWidth="9.140625" defaultRowHeight="12.75"/>
  <cols>
    <col min="1" max="1" width="9.57421875" style="36" customWidth="1"/>
    <col min="2" max="2" width="35.421875" style="36" customWidth="1"/>
    <col min="3" max="3" width="9.57421875" style="37" customWidth="1"/>
    <col min="4" max="4" width="9.57421875" style="36" customWidth="1"/>
    <col min="5" max="5" width="9.57421875" style="36" hidden="1" customWidth="1"/>
    <col min="6" max="7" width="9.57421875" style="36" customWidth="1"/>
    <col min="8" max="8" width="9.57421875" style="36" hidden="1" customWidth="1"/>
    <col min="9" max="16384" width="9.140625" style="1" customWidth="1"/>
  </cols>
  <sheetData>
    <row r="1" spans="1:8" s="5" customFormat="1" ht="53.25" customHeight="1">
      <c r="A1" s="161" t="s">
        <v>395</v>
      </c>
      <c r="B1" s="161"/>
      <c r="C1" s="161"/>
      <c r="D1" s="161"/>
      <c r="E1" s="161"/>
      <c r="F1" s="161"/>
      <c r="G1" s="161"/>
      <c r="H1" s="161"/>
    </row>
    <row r="2" spans="1:8" ht="12.75" customHeight="1">
      <c r="A2" s="40"/>
      <c r="B2" s="185" t="s">
        <v>5</v>
      </c>
      <c r="C2" s="95"/>
      <c r="D2" s="179" t="s">
        <v>6</v>
      </c>
      <c r="E2" s="150" t="s">
        <v>347</v>
      </c>
      <c r="F2" s="179" t="s">
        <v>7</v>
      </c>
      <c r="G2" s="179" t="s">
        <v>152</v>
      </c>
      <c r="H2" s="150" t="s">
        <v>348</v>
      </c>
    </row>
    <row r="3" spans="1:8" ht="18.75" customHeight="1">
      <c r="A3" s="142"/>
      <c r="B3" s="186"/>
      <c r="C3" s="96"/>
      <c r="D3" s="180"/>
      <c r="E3" s="151"/>
      <c r="F3" s="180"/>
      <c r="G3" s="184"/>
      <c r="H3" s="151"/>
    </row>
    <row r="4" spans="1:8" ht="36" customHeight="1">
      <c r="A4" s="142"/>
      <c r="B4" s="139" t="s">
        <v>85</v>
      </c>
      <c r="C4" s="145"/>
      <c r="D4" s="140">
        <f>D5+D6+D7+D8+D9+D10+D11+D12+D13+D14+D15+D16+D17+D18+D19</f>
        <v>6706.3</v>
      </c>
      <c r="E4" s="140">
        <f>E5+E6+E7+E8+E9+E10+E11+E12+E13+E14+E15+E16+E17+E18+E19</f>
        <v>3581.9</v>
      </c>
      <c r="F4" s="140">
        <f>F5+F6+F7+F8+F9+F10+F11+F12+F13+F14+F15+F16+F17+F18+F19</f>
        <v>6986.599999999999</v>
      </c>
      <c r="G4" s="35">
        <f>F4/D4</f>
        <v>1.0417965196904402</v>
      </c>
      <c r="H4" s="35">
        <f>F4/E4</f>
        <v>1.9505290488288336</v>
      </c>
    </row>
    <row r="5" spans="1:8" ht="18.75" customHeight="1">
      <c r="A5" s="142"/>
      <c r="B5" s="138" t="s">
        <v>9</v>
      </c>
      <c r="C5" s="146"/>
      <c r="D5" s="32">
        <v>618</v>
      </c>
      <c r="E5" s="32">
        <v>400</v>
      </c>
      <c r="F5" s="32">
        <v>618.4</v>
      </c>
      <c r="G5" s="35">
        <f aca="true" t="shared" si="0" ref="G5:G27">F5/D5</f>
        <v>1.0006472491909384</v>
      </c>
      <c r="H5" s="35">
        <f aca="true" t="shared" si="1" ref="H5:H27">F5/E5</f>
        <v>1.546</v>
      </c>
    </row>
    <row r="6" spans="1:8" ht="18.75" customHeight="1">
      <c r="A6" s="142"/>
      <c r="B6" s="138" t="s">
        <v>314</v>
      </c>
      <c r="C6" s="146"/>
      <c r="D6" s="32">
        <v>1379.9</v>
      </c>
      <c r="E6" s="32">
        <v>1042.9</v>
      </c>
      <c r="F6" s="32">
        <v>1435.6</v>
      </c>
      <c r="G6" s="35">
        <f t="shared" si="0"/>
        <v>1.0403652438582505</v>
      </c>
      <c r="H6" s="35">
        <f t="shared" si="1"/>
        <v>1.3765461693355066</v>
      </c>
    </row>
    <row r="7" spans="1:8" ht="16.5" customHeight="1">
      <c r="A7" s="142"/>
      <c r="B7" s="138" t="s">
        <v>11</v>
      </c>
      <c r="C7" s="146"/>
      <c r="D7" s="32">
        <v>287</v>
      </c>
      <c r="E7" s="32">
        <v>211</v>
      </c>
      <c r="F7" s="32">
        <v>287.7</v>
      </c>
      <c r="G7" s="35">
        <f t="shared" si="0"/>
        <v>1.002439024390244</v>
      </c>
      <c r="H7" s="35">
        <f t="shared" si="1"/>
        <v>1.3635071090047393</v>
      </c>
    </row>
    <row r="8" spans="1:8" ht="18" customHeight="1">
      <c r="A8" s="142"/>
      <c r="B8" s="138" t="s">
        <v>12</v>
      </c>
      <c r="C8" s="146"/>
      <c r="D8" s="32">
        <v>140</v>
      </c>
      <c r="E8" s="32">
        <v>80</v>
      </c>
      <c r="F8" s="32">
        <v>155.9</v>
      </c>
      <c r="G8" s="35">
        <f t="shared" si="0"/>
        <v>1.1135714285714287</v>
      </c>
      <c r="H8" s="35">
        <f t="shared" si="1"/>
        <v>1.94875</v>
      </c>
    </row>
    <row r="9" spans="1:8" ht="17.25" customHeight="1">
      <c r="A9" s="142"/>
      <c r="B9" s="138" t="s">
        <v>13</v>
      </c>
      <c r="C9" s="146"/>
      <c r="D9" s="32">
        <v>2577.4</v>
      </c>
      <c r="E9" s="32">
        <v>1494</v>
      </c>
      <c r="F9" s="32">
        <v>2736.3</v>
      </c>
      <c r="G9" s="35">
        <f t="shared" si="0"/>
        <v>1.0616512764801738</v>
      </c>
      <c r="H9" s="35">
        <f t="shared" si="1"/>
        <v>1.8315261044176707</v>
      </c>
    </row>
    <row r="10" spans="1:8" ht="14.25" customHeight="1">
      <c r="A10" s="142"/>
      <c r="B10" s="138" t="s">
        <v>110</v>
      </c>
      <c r="C10" s="146"/>
      <c r="D10" s="32">
        <v>10</v>
      </c>
      <c r="E10" s="32">
        <v>8</v>
      </c>
      <c r="F10" s="32">
        <v>52.2</v>
      </c>
      <c r="G10" s="35">
        <f t="shared" si="0"/>
        <v>5.220000000000001</v>
      </c>
      <c r="H10" s="35">
        <f t="shared" si="1"/>
        <v>6.525</v>
      </c>
    </row>
    <row r="11" spans="1:8" ht="27.75" customHeight="1">
      <c r="A11" s="142"/>
      <c r="B11" s="138" t="s">
        <v>14</v>
      </c>
      <c r="C11" s="146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42"/>
      <c r="B12" s="138" t="s">
        <v>15</v>
      </c>
      <c r="C12" s="146"/>
      <c r="D12" s="32">
        <v>598</v>
      </c>
      <c r="E12" s="32">
        <v>220</v>
      </c>
      <c r="F12" s="32">
        <v>598</v>
      </c>
      <c r="G12" s="35">
        <f t="shared" si="0"/>
        <v>1</v>
      </c>
      <c r="H12" s="35">
        <f t="shared" si="1"/>
        <v>2.7181818181818183</v>
      </c>
    </row>
    <row r="13" spans="1:8" ht="17.25" customHeight="1">
      <c r="A13" s="142"/>
      <c r="B13" s="138" t="s">
        <v>16</v>
      </c>
      <c r="C13" s="146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42"/>
      <c r="B14" s="138" t="s">
        <v>18</v>
      </c>
      <c r="C14" s="146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42"/>
      <c r="B15" s="138" t="s">
        <v>19</v>
      </c>
      <c r="C15" s="146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42"/>
      <c r="B16" s="138" t="s">
        <v>20</v>
      </c>
      <c r="C16" s="146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42"/>
      <c r="B17" s="138" t="s">
        <v>22</v>
      </c>
      <c r="C17" s="146"/>
      <c r="D17" s="32">
        <v>1096</v>
      </c>
      <c r="E17" s="32">
        <v>126</v>
      </c>
      <c r="F17" s="32">
        <v>1102.5</v>
      </c>
      <c r="G17" s="35">
        <f t="shared" si="0"/>
        <v>1.0059306569343065</v>
      </c>
      <c r="H17" s="35">
        <v>0</v>
      </c>
    </row>
    <row r="18" spans="1:8" ht="18.75" customHeight="1">
      <c r="A18" s="142"/>
      <c r="B18" s="138" t="s">
        <v>124</v>
      </c>
      <c r="C18" s="146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42"/>
      <c r="B19" s="138" t="s">
        <v>25</v>
      </c>
      <c r="C19" s="146"/>
      <c r="D19" s="32">
        <v>0</v>
      </c>
      <c r="E19" s="32">
        <v>0</v>
      </c>
      <c r="F19" s="32"/>
      <c r="G19" s="35">
        <v>0</v>
      </c>
      <c r="H19" s="35">
        <v>0</v>
      </c>
    </row>
    <row r="20" spans="1:8" ht="32.25" customHeight="1">
      <c r="A20" s="142"/>
      <c r="B20" s="45" t="s">
        <v>84</v>
      </c>
      <c r="C20" s="50"/>
      <c r="D20" s="32">
        <f>D21+D22+D23+D24+D25</f>
        <v>264.8</v>
      </c>
      <c r="E20" s="32">
        <f>E21+E22+E23+E24+E25</f>
        <v>1122.3</v>
      </c>
      <c r="F20" s="32">
        <f>F21+F22+F23+F24+F25</f>
        <v>264.8</v>
      </c>
      <c r="G20" s="35">
        <f t="shared" si="0"/>
        <v>1</v>
      </c>
      <c r="H20" s="35">
        <f t="shared" si="1"/>
        <v>0.2359440434821349</v>
      </c>
    </row>
    <row r="21" spans="1:8" ht="15">
      <c r="A21" s="142"/>
      <c r="B21" s="138" t="s">
        <v>27</v>
      </c>
      <c r="C21" s="146"/>
      <c r="D21" s="32">
        <v>110.8</v>
      </c>
      <c r="E21" s="32">
        <v>83.1</v>
      </c>
      <c r="F21" s="32">
        <v>110.8</v>
      </c>
      <c r="G21" s="35">
        <f t="shared" si="0"/>
        <v>1</v>
      </c>
      <c r="H21" s="35">
        <f t="shared" si="1"/>
        <v>1.3333333333333335</v>
      </c>
    </row>
    <row r="22" spans="1:8" ht="18.75" customHeight="1">
      <c r="A22" s="142"/>
      <c r="B22" s="138" t="s">
        <v>105</v>
      </c>
      <c r="C22" s="146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29.25" customHeight="1">
      <c r="A23" s="142"/>
      <c r="B23" s="138" t="s">
        <v>70</v>
      </c>
      <c r="C23" s="146"/>
      <c r="D23" s="32">
        <v>0</v>
      </c>
      <c r="E23" s="32">
        <v>885.2</v>
      </c>
      <c r="F23" s="32">
        <v>0</v>
      </c>
      <c r="G23" s="35">
        <v>0</v>
      </c>
      <c r="H23" s="35">
        <f t="shared" si="1"/>
        <v>0</v>
      </c>
    </row>
    <row r="24" spans="1:8" ht="42.75" customHeight="1">
      <c r="A24" s="142"/>
      <c r="B24" s="138" t="s">
        <v>30</v>
      </c>
      <c r="C24" s="146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2"/>
      <c r="B25" s="80" t="s">
        <v>160</v>
      </c>
      <c r="C25" s="8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42"/>
      <c r="B26" s="47" t="s">
        <v>31</v>
      </c>
      <c r="C26" s="82"/>
      <c r="D26" s="140">
        <f>D4+D20</f>
        <v>6971.1</v>
      </c>
      <c r="E26" s="140">
        <f>E4+E20</f>
        <v>4704.2</v>
      </c>
      <c r="F26" s="140">
        <f>F4+F20</f>
        <v>7251.4</v>
      </c>
      <c r="G26" s="35">
        <f t="shared" si="0"/>
        <v>1.0402088623029364</v>
      </c>
      <c r="H26" s="35">
        <f t="shared" si="1"/>
        <v>1.5414735768037073</v>
      </c>
    </row>
    <row r="27" spans="1:8" ht="15.75" customHeight="1">
      <c r="A27" s="142"/>
      <c r="B27" s="138" t="s">
        <v>111</v>
      </c>
      <c r="C27" s="146"/>
      <c r="D27" s="32">
        <f>D4</f>
        <v>6706.3</v>
      </c>
      <c r="E27" s="32">
        <f>E4</f>
        <v>3581.9</v>
      </c>
      <c r="F27" s="32">
        <f>F4</f>
        <v>6986.599999999999</v>
      </c>
      <c r="G27" s="35">
        <f t="shared" si="0"/>
        <v>1.0417965196904402</v>
      </c>
      <c r="H27" s="35">
        <f t="shared" si="1"/>
        <v>1.9505290488288336</v>
      </c>
    </row>
    <row r="28" spans="1:8" ht="12.75">
      <c r="A28" s="154"/>
      <c r="B28" s="181"/>
      <c r="C28" s="181"/>
      <c r="D28" s="181"/>
      <c r="E28" s="181"/>
      <c r="F28" s="181"/>
      <c r="G28" s="181"/>
      <c r="H28" s="182"/>
    </row>
    <row r="29" spans="1:8" ht="15" customHeight="1">
      <c r="A29" s="183" t="s">
        <v>164</v>
      </c>
      <c r="B29" s="149" t="s">
        <v>32</v>
      </c>
      <c r="C29" s="152" t="s">
        <v>204</v>
      </c>
      <c r="D29" s="163" t="s">
        <v>6</v>
      </c>
      <c r="E29" s="150" t="s">
        <v>347</v>
      </c>
      <c r="F29" s="150" t="s">
        <v>7</v>
      </c>
      <c r="G29" s="179" t="s">
        <v>152</v>
      </c>
      <c r="H29" s="150" t="s">
        <v>348</v>
      </c>
    </row>
    <row r="30" spans="1:8" ht="15" customHeight="1">
      <c r="A30" s="183"/>
      <c r="B30" s="149"/>
      <c r="C30" s="153"/>
      <c r="D30" s="163"/>
      <c r="E30" s="151"/>
      <c r="F30" s="151"/>
      <c r="G30" s="184"/>
      <c r="H30" s="151"/>
    </row>
    <row r="31" spans="1:8" ht="27.75" customHeight="1">
      <c r="A31" s="50" t="s">
        <v>72</v>
      </c>
      <c r="B31" s="45" t="s">
        <v>33</v>
      </c>
      <c r="C31" s="50"/>
      <c r="D31" s="83">
        <f>D32+D33+D34</f>
        <v>2687.1</v>
      </c>
      <c r="E31" s="83">
        <f>E32+E33+E34</f>
        <v>2028.7</v>
      </c>
      <c r="F31" s="83">
        <f>F32+F33+F34</f>
        <v>2681.6</v>
      </c>
      <c r="G31" s="84">
        <f>F31/D31</f>
        <v>0.9979531837296713</v>
      </c>
      <c r="H31" s="97">
        <f>F31/E31</f>
        <v>1.3218317148913097</v>
      </c>
    </row>
    <row r="32" spans="1:8" ht="71.25" customHeight="1">
      <c r="A32" s="146" t="s">
        <v>75</v>
      </c>
      <c r="B32" s="138" t="s">
        <v>168</v>
      </c>
      <c r="C32" s="146" t="s">
        <v>75</v>
      </c>
      <c r="D32" s="32">
        <v>2684.1</v>
      </c>
      <c r="E32" s="32">
        <v>2013.5</v>
      </c>
      <c r="F32" s="32">
        <v>2678.6</v>
      </c>
      <c r="G32" s="84">
        <f aca="true" t="shared" si="2" ref="G32:G60">F32/D32</f>
        <v>0.997950896017287</v>
      </c>
      <c r="H32" s="97">
        <f aca="true" t="shared" si="3" ref="H32:H60">F32/E32</f>
        <v>1.3303203377203874</v>
      </c>
    </row>
    <row r="33" spans="1:8" ht="19.5" customHeight="1" hidden="1">
      <c r="A33" s="146" t="s">
        <v>77</v>
      </c>
      <c r="B33" s="138" t="s">
        <v>38</v>
      </c>
      <c r="C33" s="146" t="s">
        <v>77</v>
      </c>
      <c r="D33" s="32">
        <v>0</v>
      </c>
      <c r="E33" s="32">
        <v>10</v>
      </c>
      <c r="F33" s="32">
        <v>0</v>
      </c>
      <c r="G33" s="84" t="e">
        <f t="shared" si="2"/>
        <v>#DIV/0!</v>
      </c>
      <c r="H33" s="97">
        <f t="shared" si="3"/>
        <v>0</v>
      </c>
    </row>
    <row r="34" spans="1:8" ht="23.25" customHeight="1">
      <c r="A34" s="146" t="s">
        <v>134</v>
      </c>
      <c r="B34" s="138" t="s">
        <v>131</v>
      </c>
      <c r="C34" s="146"/>
      <c r="D34" s="32">
        <f>D35</f>
        <v>3</v>
      </c>
      <c r="E34" s="32">
        <f>E35</f>
        <v>5.2</v>
      </c>
      <c r="F34" s="32">
        <f>F35</f>
        <v>3</v>
      </c>
      <c r="G34" s="84">
        <f t="shared" si="2"/>
        <v>1</v>
      </c>
      <c r="H34" s="97">
        <f t="shared" si="3"/>
        <v>0.5769230769230769</v>
      </c>
    </row>
    <row r="35" spans="1:8" s="16" customFormat="1" ht="42.75" customHeight="1">
      <c r="A35" s="85"/>
      <c r="B35" s="58" t="s">
        <v>222</v>
      </c>
      <c r="C35" s="85" t="s">
        <v>225</v>
      </c>
      <c r="D35" s="86">
        <v>3</v>
      </c>
      <c r="E35" s="86">
        <v>5.2</v>
      </c>
      <c r="F35" s="86">
        <v>3</v>
      </c>
      <c r="G35" s="84">
        <f t="shared" si="2"/>
        <v>1</v>
      </c>
      <c r="H35" s="97">
        <f t="shared" si="3"/>
        <v>0.5769230769230769</v>
      </c>
    </row>
    <row r="36" spans="1:8" ht="18.75" customHeight="1">
      <c r="A36" s="50" t="s">
        <v>114</v>
      </c>
      <c r="B36" s="45" t="s">
        <v>107</v>
      </c>
      <c r="C36" s="50"/>
      <c r="D36" s="83">
        <f>D37</f>
        <v>154</v>
      </c>
      <c r="E36" s="83">
        <f>E37</f>
        <v>154</v>
      </c>
      <c r="F36" s="83">
        <f>F37</f>
        <v>154</v>
      </c>
      <c r="G36" s="84">
        <f t="shared" si="2"/>
        <v>1</v>
      </c>
      <c r="H36" s="97">
        <f t="shared" si="3"/>
        <v>1</v>
      </c>
    </row>
    <row r="37" spans="1:8" ht="48" customHeight="1">
      <c r="A37" s="146" t="s">
        <v>115</v>
      </c>
      <c r="B37" s="138" t="s">
        <v>174</v>
      </c>
      <c r="C37" s="146" t="s">
        <v>282</v>
      </c>
      <c r="D37" s="32">
        <f>154.5-0.5</f>
        <v>154</v>
      </c>
      <c r="E37" s="32">
        <v>154</v>
      </c>
      <c r="F37" s="32">
        <v>154</v>
      </c>
      <c r="G37" s="84">
        <f t="shared" si="2"/>
        <v>1</v>
      </c>
      <c r="H37" s="97">
        <f t="shared" si="3"/>
        <v>1</v>
      </c>
    </row>
    <row r="38" spans="1:8" ht="30" customHeight="1" hidden="1">
      <c r="A38" s="50" t="s">
        <v>78</v>
      </c>
      <c r="B38" s="45" t="s">
        <v>41</v>
      </c>
      <c r="C38" s="50"/>
      <c r="D38" s="83">
        <f aca="true" t="shared" si="4" ref="D38:F39">D39</f>
        <v>0</v>
      </c>
      <c r="E38" s="83">
        <f t="shared" si="4"/>
        <v>30</v>
      </c>
      <c r="F38" s="83">
        <f t="shared" si="4"/>
        <v>0</v>
      </c>
      <c r="G38" s="84" t="e">
        <f t="shared" si="2"/>
        <v>#DIV/0!</v>
      </c>
      <c r="H38" s="97">
        <f t="shared" si="3"/>
        <v>0</v>
      </c>
    </row>
    <row r="39" spans="1:8" ht="18" customHeight="1" hidden="1">
      <c r="A39" s="146" t="s">
        <v>116</v>
      </c>
      <c r="B39" s="138" t="s">
        <v>109</v>
      </c>
      <c r="C39" s="146"/>
      <c r="D39" s="32">
        <f t="shared" si="4"/>
        <v>0</v>
      </c>
      <c r="E39" s="32">
        <f t="shared" si="4"/>
        <v>30</v>
      </c>
      <c r="F39" s="32">
        <f t="shared" si="4"/>
        <v>0</v>
      </c>
      <c r="G39" s="84" t="e">
        <f t="shared" si="2"/>
        <v>#DIV/0!</v>
      </c>
      <c r="H39" s="97">
        <f t="shared" si="3"/>
        <v>0</v>
      </c>
    </row>
    <row r="40" spans="1:8" ht="54.75" customHeight="1" hidden="1">
      <c r="A40" s="146"/>
      <c r="B40" s="138" t="s">
        <v>286</v>
      </c>
      <c r="C40" s="146" t="s">
        <v>287</v>
      </c>
      <c r="D40" s="32">
        <v>0</v>
      </c>
      <c r="E40" s="32">
        <v>30</v>
      </c>
      <c r="F40" s="32">
        <v>0</v>
      </c>
      <c r="G40" s="84" t="e">
        <f t="shared" si="2"/>
        <v>#DIV/0!</v>
      </c>
      <c r="H40" s="97">
        <f t="shared" si="3"/>
        <v>0</v>
      </c>
    </row>
    <row r="41" spans="1:8" ht="16.5" customHeight="1" hidden="1">
      <c r="A41" s="50" t="s">
        <v>79</v>
      </c>
      <c r="B41" s="45" t="s">
        <v>43</v>
      </c>
      <c r="C41" s="50"/>
      <c r="D41" s="83">
        <f aca="true" t="shared" si="5" ref="D41:F42">D42</f>
        <v>0</v>
      </c>
      <c r="E41" s="83">
        <f t="shared" si="5"/>
        <v>0</v>
      </c>
      <c r="F41" s="83">
        <f t="shared" si="5"/>
        <v>0</v>
      </c>
      <c r="G41" s="84" t="e">
        <f t="shared" si="2"/>
        <v>#DIV/0!</v>
      </c>
      <c r="H41" s="97" t="e">
        <f t="shared" si="3"/>
        <v>#DIV/0!</v>
      </c>
    </row>
    <row r="42" spans="1:8" ht="27.75" customHeight="1" hidden="1">
      <c r="A42" s="143" t="s">
        <v>80</v>
      </c>
      <c r="B42" s="68" t="s">
        <v>129</v>
      </c>
      <c r="C42" s="146"/>
      <c r="D42" s="32">
        <f t="shared" si="5"/>
        <v>0</v>
      </c>
      <c r="E42" s="32">
        <f t="shared" si="5"/>
        <v>0</v>
      </c>
      <c r="F42" s="32">
        <f t="shared" si="5"/>
        <v>0</v>
      </c>
      <c r="G42" s="84" t="e">
        <f t="shared" si="2"/>
        <v>#DIV/0!</v>
      </c>
      <c r="H42" s="97" t="e">
        <f t="shared" si="3"/>
        <v>#DIV/0!</v>
      </c>
    </row>
    <row r="43" spans="1:8" ht="27" customHeight="1" hidden="1">
      <c r="A43" s="85"/>
      <c r="B43" s="61" t="s">
        <v>129</v>
      </c>
      <c r="C43" s="85" t="s">
        <v>296</v>
      </c>
      <c r="D43" s="86">
        <f>0</f>
        <v>0</v>
      </c>
      <c r="E43" s="86">
        <f>0</f>
        <v>0</v>
      </c>
      <c r="F43" s="86">
        <f>0</f>
        <v>0</v>
      </c>
      <c r="G43" s="84" t="e">
        <f t="shared" si="2"/>
        <v>#DIV/0!</v>
      </c>
      <c r="H43" s="97" t="e">
        <f t="shared" si="3"/>
        <v>#DIV/0!</v>
      </c>
    </row>
    <row r="44" spans="1:8" ht="31.5" customHeight="1">
      <c r="A44" s="50" t="s">
        <v>81</v>
      </c>
      <c r="B44" s="45" t="s">
        <v>44</v>
      </c>
      <c r="C44" s="50"/>
      <c r="D44" s="83">
        <f>D45</f>
        <v>277.2</v>
      </c>
      <c r="E44" s="83">
        <f>E45</f>
        <v>298.9</v>
      </c>
      <c r="F44" s="83">
        <f>F45</f>
        <v>277.2</v>
      </c>
      <c r="G44" s="84">
        <f t="shared" si="2"/>
        <v>1</v>
      </c>
      <c r="H44" s="97">
        <f t="shared" si="3"/>
        <v>0.927400468384075</v>
      </c>
    </row>
    <row r="45" spans="1:8" ht="19.5" customHeight="1">
      <c r="A45" s="146" t="s">
        <v>47</v>
      </c>
      <c r="B45" s="138" t="s">
        <v>48</v>
      </c>
      <c r="C45" s="146"/>
      <c r="D45" s="32">
        <f>D46+D47+D48</f>
        <v>277.2</v>
      </c>
      <c r="E45" s="32">
        <f>E46+E47+E48</f>
        <v>298.9</v>
      </c>
      <c r="F45" s="32">
        <f>F46+F47+F48</f>
        <v>277.2</v>
      </c>
      <c r="G45" s="84">
        <f t="shared" si="2"/>
        <v>1</v>
      </c>
      <c r="H45" s="97">
        <f t="shared" si="3"/>
        <v>0.927400468384075</v>
      </c>
    </row>
    <row r="46" spans="1:8" s="16" customFormat="1" ht="20.25" customHeight="1">
      <c r="A46" s="85"/>
      <c r="B46" s="58" t="s">
        <v>102</v>
      </c>
      <c r="C46" s="85" t="s">
        <v>271</v>
      </c>
      <c r="D46" s="86">
        <v>261.8</v>
      </c>
      <c r="E46" s="86">
        <v>218.9</v>
      </c>
      <c r="F46" s="86">
        <v>261.8</v>
      </c>
      <c r="G46" s="84">
        <f t="shared" si="2"/>
        <v>1</v>
      </c>
      <c r="H46" s="97">
        <f t="shared" si="3"/>
        <v>1.1959798994974875</v>
      </c>
    </row>
    <row r="47" spans="1:8" s="16" customFormat="1" ht="16.5" customHeight="1" hidden="1">
      <c r="A47" s="85"/>
      <c r="B47" s="58" t="s">
        <v>276</v>
      </c>
      <c r="C47" s="85" t="s">
        <v>272</v>
      </c>
      <c r="D47" s="86">
        <v>0</v>
      </c>
      <c r="E47" s="86">
        <v>0</v>
      </c>
      <c r="F47" s="86">
        <f>0</f>
        <v>0</v>
      </c>
      <c r="G47" s="84" t="e">
        <f t="shared" si="2"/>
        <v>#DIV/0!</v>
      </c>
      <c r="H47" s="97" t="e">
        <f t="shared" si="3"/>
        <v>#DIV/0!</v>
      </c>
    </row>
    <row r="48" spans="1:8" s="16" customFormat="1" ht="30" customHeight="1">
      <c r="A48" s="85"/>
      <c r="B48" s="58" t="s">
        <v>186</v>
      </c>
      <c r="C48" s="85" t="s">
        <v>277</v>
      </c>
      <c r="D48" s="86">
        <v>15.4</v>
      </c>
      <c r="E48" s="86">
        <v>80</v>
      </c>
      <c r="F48" s="86">
        <v>15.4</v>
      </c>
      <c r="G48" s="84">
        <f t="shared" si="2"/>
        <v>1</v>
      </c>
      <c r="H48" s="97">
        <f t="shared" si="3"/>
        <v>0.1925</v>
      </c>
    </row>
    <row r="49" spans="1:8" ht="18" customHeight="1">
      <c r="A49" s="41" t="s">
        <v>132</v>
      </c>
      <c r="B49" s="45" t="s">
        <v>130</v>
      </c>
      <c r="C49" s="50"/>
      <c r="D49" s="32">
        <f>D51</f>
        <v>0.8</v>
      </c>
      <c r="E49" s="32">
        <f>E51</f>
        <v>1</v>
      </c>
      <c r="F49" s="32">
        <f>F51</f>
        <v>0.8</v>
      </c>
      <c r="G49" s="84">
        <f t="shared" si="2"/>
        <v>1</v>
      </c>
      <c r="H49" s="97">
        <f t="shared" si="3"/>
        <v>0.8</v>
      </c>
    </row>
    <row r="50" spans="1:8" ht="36" customHeight="1">
      <c r="A50" s="145" t="s">
        <v>126</v>
      </c>
      <c r="B50" s="138" t="s">
        <v>133</v>
      </c>
      <c r="C50" s="146"/>
      <c r="D50" s="32">
        <f>D51</f>
        <v>0.8</v>
      </c>
      <c r="E50" s="32">
        <f>E51</f>
        <v>1</v>
      </c>
      <c r="F50" s="32">
        <f>F51</f>
        <v>0.8</v>
      </c>
      <c r="G50" s="84">
        <f t="shared" si="2"/>
        <v>1</v>
      </c>
      <c r="H50" s="97">
        <f t="shared" si="3"/>
        <v>0.8</v>
      </c>
    </row>
    <row r="51" spans="1:8" s="16" customFormat="1" ht="26.25" customHeight="1">
      <c r="A51" s="85"/>
      <c r="B51" s="58" t="s">
        <v>285</v>
      </c>
      <c r="C51" s="85" t="s">
        <v>278</v>
      </c>
      <c r="D51" s="86">
        <v>0.8</v>
      </c>
      <c r="E51" s="86">
        <v>1</v>
      </c>
      <c r="F51" s="86">
        <v>0.8</v>
      </c>
      <c r="G51" s="84">
        <f t="shared" si="2"/>
        <v>1</v>
      </c>
      <c r="H51" s="97">
        <f t="shared" si="3"/>
        <v>0.8</v>
      </c>
    </row>
    <row r="52" spans="1:8" ht="18" customHeight="1">
      <c r="A52" s="50" t="s">
        <v>49</v>
      </c>
      <c r="B52" s="45" t="s">
        <v>50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3</v>
      </c>
      <c r="G52" s="84">
        <f t="shared" si="2"/>
        <v>1</v>
      </c>
      <c r="H52" s="97">
        <f t="shared" si="3"/>
        <v>1</v>
      </c>
    </row>
    <row r="53" spans="1:8" ht="23.25" customHeight="1">
      <c r="A53" s="146" t="s">
        <v>54</v>
      </c>
      <c r="B53" s="138" t="s">
        <v>123</v>
      </c>
      <c r="C53" s="146"/>
      <c r="D53" s="32">
        <f t="shared" si="6"/>
        <v>3</v>
      </c>
      <c r="E53" s="32">
        <f t="shared" si="6"/>
        <v>3</v>
      </c>
      <c r="F53" s="32">
        <f t="shared" si="6"/>
        <v>3</v>
      </c>
      <c r="G53" s="84">
        <f t="shared" si="2"/>
        <v>1</v>
      </c>
      <c r="H53" s="97">
        <f t="shared" si="3"/>
        <v>1</v>
      </c>
    </row>
    <row r="54" spans="1:8" s="16" customFormat="1" ht="31.5" customHeight="1">
      <c r="A54" s="85"/>
      <c r="B54" s="58" t="s">
        <v>279</v>
      </c>
      <c r="C54" s="85" t="s">
        <v>280</v>
      </c>
      <c r="D54" s="86">
        <v>3</v>
      </c>
      <c r="E54" s="86">
        <v>3</v>
      </c>
      <c r="F54" s="86">
        <v>3</v>
      </c>
      <c r="G54" s="84">
        <f t="shared" si="2"/>
        <v>1</v>
      </c>
      <c r="H54" s="97">
        <f t="shared" si="3"/>
        <v>1</v>
      </c>
    </row>
    <row r="55" spans="1:8" ht="18.75" customHeight="1">
      <c r="A55" s="50">
        <v>1000</v>
      </c>
      <c r="B55" s="45" t="s">
        <v>64</v>
      </c>
      <c r="C55" s="50"/>
      <c r="D55" s="32">
        <f>D56</f>
        <v>45.1</v>
      </c>
      <c r="E55" s="32">
        <f>E56</f>
        <v>34.1</v>
      </c>
      <c r="F55" s="32">
        <f>F56</f>
        <v>45.1</v>
      </c>
      <c r="G55" s="84">
        <f t="shared" si="2"/>
        <v>1</v>
      </c>
      <c r="H55" s="97">
        <f t="shared" si="3"/>
        <v>1.3225806451612903</v>
      </c>
    </row>
    <row r="56" spans="1:8" ht="18.75" customHeight="1">
      <c r="A56" s="146">
        <v>1001</v>
      </c>
      <c r="B56" s="138" t="s">
        <v>190</v>
      </c>
      <c r="C56" s="146" t="s">
        <v>65</v>
      </c>
      <c r="D56" s="32">
        <v>45.1</v>
      </c>
      <c r="E56" s="32">
        <v>34.1</v>
      </c>
      <c r="F56" s="32">
        <v>45.1</v>
      </c>
      <c r="G56" s="84">
        <f t="shared" si="2"/>
        <v>1</v>
      </c>
      <c r="H56" s="97">
        <f t="shared" si="3"/>
        <v>1.3225806451612903</v>
      </c>
    </row>
    <row r="57" spans="1:8" ht="18.75" customHeight="1">
      <c r="A57" s="50"/>
      <c r="B57" s="45" t="s">
        <v>103</v>
      </c>
      <c r="C57" s="50"/>
      <c r="D57" s="83">
        <f>D58</f>
        <v>4408.8</v>
      </c>
      <c r="E57" s="83">
        <f>E58</f>
        <v>2892.9</v>
      </c>
      <c r="F57" s="83">
        <f>F58</f>
        <v>4408.8</v>
      </c>
      <c r="G57" s="84">
        <f t="shared" si="2"/>
        <v>1</v>
      </c>
      <c r="H57" s="97">
        <f t="shared" si="3"/>
        <v>1.5240070517473816</v>
      </c>
    </row>
    <row r="58" spans="1:8" s="16" customFormat="1" ht="29.25" customHeight="1">
      <c r="A58" s="85"/>
      <c r="B58" s="58" t="s">
        <v>104</v>
      </c>
      <c r="C58" s="85" t="s">
        <v>209</v>
      </c>
      <c r="D58" s="86">
        <v>4408.8</v>
      </c>
      <c r="E58" s="86">
        <v>2892.9</v>
      </c>
      <c r="F58" s="86">
        <v>4408.8</v>
      </c>
      <c r="G58" s="84">
        <f t="shared" si="2"/>
        <v>1</v>
      </c>
      <c r="H58" s="97">
        <f t="shared" si="3"/>
        <v>1.5240070517473816</v>
      </c>
    </row>
    <row r="59" spans="1:8" ht="21.75" customHeight="1">
      <c r="A59" s="146"/>
      <c r="B59" s="69" t="s">
        <v>71</v>
      </c>
      <c r="C59" s="87"/>
      <c r="D59" s="88">
        <f>D31+D36+D38+D41+D44+D49+D52+D55+D57</f>
        <v>7576</v>
      </c>
      <c r="E59" s="88">
        <f>E31+E36+E38+E41+E44+E49+E52+E55+E57</f>
        <v>5442.6</v>
      </c>
      <c r="F59" s="88">
        <f>F31+F36+F38+F41+F44+F49+F52+F55+F57</f>
        <v>7570.5</v>
      </c>
      <c r="G59" s="84">
        <f t="shared" si="2"/>
        <v>0.9992740232312566</v>
      </c>
      <c r="H59" s="97">
        <f t="shared" si="3"/>
        <v>1.3909712269871017</v>
      </c>
    </row>
    <row r="60" spans="1:8" ht="25.5" customHeight="1">
      <c r="A60" s="147"/>
      <c r="B60" s="68" t="s">
        <v>86</v>
      </c>
      <c r="C60" s="143"/>
      <c r="D60" s="91">
        <f>D57</f>
        <v>4408.8</v>
      </c>
      <c r="E60" s="91">
        <f>E57</f>
        <v>2892.9</v>
      </c>
      <c r="F60" s="91">
        <f>F57</f>
        <v>4408.8</v>
      </c>
      <c r="G60" s="84">
        <f t="shared" si="2"/>
        <v>1</v>
      </c>
      <c r="H60" s="97">
        <f t="shared" si="3"/>
        <v>1.5240070517473816</v>
      </c>
    </row>
    <row r="61" ht="12.75">
      <c r="A61" s="37"/>
    </row>
    <row r="62" ht="12.75">
      <c r="A62" s="37"/>
    </row>
    <row r="63" spans="1:8" ht="15">
      <c r="A63" s="37"/>
      <c r="B63" s="38" t="s">
        <v>96</v>
      </c>
      <c r="C63" s="39"/>
      <c r="F63" s="36">
        <v>604.9</v>
      </c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87</v>
      </c>
      <c r="C65" s="39"/>
    </row>
    <row r="66" spans="1:3" ht="15">
      <c r="A66" s="37"/>
      <c r="B66" s="38" t="s">
        <v>88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89</v>
      </c>
      <c r="C68" s="39"/>
    </row>
    <row r="69" spans="1:3" ht="15">
      <c r="A69" s="37"/>
      <c r="B69" s="38" t="s">
        <v>90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91</v>
      </c>
      <c r="C71" s="39"/>
    </row>
    <row r="72" spans="1:3" ht="15">
      <c r="A72" s="37"/>
      <c r="B72" s="38" t="s">
        <v>92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93</v>
      </c>
      <c r="C74" s="39"/>
    </row>
    <row r="75" spans="1:3" ht="15">
      <c r="A75" s="37"/>
      <c r="B75" s="38" t="s">
        <v>94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95</v>
      </c>
      <c r="C78" s="39"/>
      <c r="F78" s="43">
        <v>285.8</v>
      </c>
      <c r="H78" s="43">
        <f>H63+F26-F59</f>
        <v>2873.7000000000007</v>
      </c>
    </row>
    <row r="79" ht="12.75">
      <c r="A79" s="37"/>
    </row>
    <row r="80" ht="12.75">
      <c r="A80" s="37"/>
    </row>
    <row r="81" spans="1:3" ht="15">
      <c r="A81" s="37"/>
      <c r="B81" s="38" t="s">
        <v>97</v>
      </c>
      <c r="C81" s="39"/>
    </row>
    <row r="82" spans="1:3" ht="15">
      <c r="A82" s="37"/>
      <c r="B82" s="38" t="s">
        <v>98</v>
      </c>
      <c r="C82" s="39"/>
    </row>
    <row r="83" spans="1:3" ht="15">
      <c r="A83" s="37"/>
      <c r="B83" s="38" t="s">
        <v>99</v>
      </c>
      <c r="C83" s="39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zoomScalePageLayoutView="0" workbookViewId="0" topLeftCell="A69">
      <selection activeCell="I69" sqref="A1:I16384"/>
    </sheetView>
  </sheetViews>
  <sheetFormatPr defaultColWidth="9.140625" defaultRowHeight="12.75"/>
  <cols>
    <col min="1" max="1" width="6.421875" style="94" customWidth="1"/>
    <col min="2" max="2" width="28.00390625" style="94" customWidth="1"/>
    <col min="3" max="3" width="10.28125" style="93" customWidth="1"/>
    <col min="4" max="4" width="12.421875" style="94" customWidth="1"/>
    <col min="5" max="5" width="12.421875" style="94" hidden="1" customWidth="1"/>
    <col min="6" max="6" width="11.7109375" style="94" customWidth="1"/>
    <col min="7" max="7" width="10.00390625" style="94" customWidth="1"/>
    <col min="8" max="8" width="11.00390625" style="94" hidden="1" customWidth="1"/>
    <col min="9" max="9" width="9.140625" style="94" customWidth="1"/>
    <col min="10" max="16384" width="9.140625" style="2" customWidth="1"/>
  </cols>
  <sheetData>
    <row r="1" spans="1:9" s="4" customFormat="1" ht="66" customHeight="1">
      <c r="A1" s="187" t="s">
        <v>396</v>
      </c>
      <c r="B1" s="187"/>
      <c r="C1" s="187"/>
      <c r="D1" s="187"/>
      <c r="E1" s="187"/>
      <c r="F1" s="187"/>
      <c r="G1" s="187"/>
      <c r="H1" s="187"/>
      <c r="I1" s="197"/>
    </row>
    <row r="2" spans="1:9" s="1" customFormat="1" ht="12.75" customHeight="1">
      <c r="A2" s="40"/>
      <c r="B2" s="149" t="s">
        <v>5</v>
      </c>
      <c r="C2" s="41"/>
      <c r="D2" s="163" t="s">
        <v>6</v>
      </c>
      <c r="E2" s="150" t="s">
        <v>347</v>
      </c>
      <c r="F2" s="163" t="s">
        <v>7</v>
      </c>
      <c r="G2" s="179" t="s">
        <v>152</v>
      </c>
      <c r="H2" s="150" t="s">
        <v>348</v>
      </c>
      <c r="I2" s="36"/>
    </row>
    <row r="3" spans="1:9" s="1" customFormat="1" ht="19.5" customHeight="1">
      <c r="A3" s="142"/>
      <c r="B3" s="149"/>
      <c r="C3" s="41"/>
      <c r="D3" s="163"/>
      <c r="E3" s="151"/>
      <c r="F3" s="163"/>
      <c r="G3" s="180"/>
      <c r="H3" s="151"/>
      <c r="I3" s="36"/>
    </row>
    <row r="4" spans="1:9" s="1" customFormat="1" ht="30">
      <c r="A4" s="142"/>
      <c r="B4" s="139" t="s">
        <v>85</v>
      </c>
      <c r="C4" s="145"/>
      <c r="D4" s="42">
        <f>D5+D6+D7+D8+D9+D10+D11+D12+D13+D14+D15+D16+D17+D18+D19+D20</f>
        <v>4439.9</v>
      </c>
      <c r="E4" s="42">
        <f>E5+E6+E7+E8+E9+E10+E11+E12+E13+E14+E15+E16+E17+E18+E19+E20</f>
        <v>2710.6</v>
      </c>
      <c r="F4" s="42">
        <f>F5+F6+F7+F8+F9+F10+F11+F12+F13+F14+F15+F16+F17+F18+F19+F20</f>
        <v>5289.899999999999</v>
      </c>
      <c r="G4" s="35">
        <f>F4/D4</f>
        <v>1.1914457532827314</v>
      </c>
      <c r="H4" s="35">
        <f>F4/E4</f>
        <v>1.9515605401018221</v>
      </c>
      <c r="I4" s="36"/>
    </row>
    <row r="5" spans="1:9" s="1" customFormat="1" ht="15">
      <c r="A5" s="142"/>
      <c r="B5" s="138" t="s">
        <v>9</v>
      </c>
      <c r="C5" s="146"/>
      <c r="D5" s="33">
        <v>798</v>
      </c>
      <c r="E5" s="33">
        <v>460</v>
      </c>
      <c r="F5" s="33">
        <v>798.3</v>
      </c>
      <c r="G5" s="35">
        <f aca="true" t="shared" si="0" ref="G5:G28">F5/D5</f>
        <v>1.000375939849624</v>
      </c>
      <c r="H5" s="35">
        <f aca="true" t="shared" si="1" ref="H5:H28">F5/E5</f>
        <v>1.7354347826086955</v>
      </c>
      <c r="I5" s="36"/>
    </row>
    <row r="6" spans="1:9" s="1" customFormat="1" ht="15">
      <c r="A6" s="142"/>
      <c r="B6" s="138" t="s">
        <v>314</v>
      </c>
      <c r="C6" s="146"/>
      <c r="D6" s="33">
        <v>1297.7</v>
      </c>
      <c r="E6" s="33">
        <v>980.6</v>
      </c>
      <c r="F6" s="33">
        <v>1349.8</v>
      </c>
      <c r="G6" s="35">
        <f t="shared" si="0"/>
        <v>1.04014795407259</v>
      </c>
      <c r="H6" s="35">
        <f t="shared" si="1"/>
        <v>1.3765041811136038</v>
      </c>
      <c r="I6" s="36"/>
    </row>
    <row r="7" spans="1:9" s="1" customFormat="1" ht="15">
      <c r="A7" s="142"/>
      <c r="B7" s="138" t="s">
        <v>11</v>
      </c>
      <c r="C7" s="146"/>
      <c r="D7" s="33">
        <v>372.8</v>
      </c>
      <c r="E7" s="33">
        <v>242</v>
      </c>
      <c r="F7" s="33">
        <v>375</v>
      </c>
      <c r="G7" s="35">
        <f t="shared" si="0"/>
        <v>1.005901287553648</v>
      </c>
      <c r="H7" s="35">
        <f t="shared" si="1"/>
        <v>1.5495867768595042</v>
      </c>
      <c r="I7" s="36"/>
    </row>
    <row r="8" spans="1:9" s="1" customFormat="1" ht="15">
      <c r="A8" s="142"/>
      <c r="B8" s="138" t="s">
        <v>12</v>
      </c>
      <c r="C8" s="146"/>
      <c r="D8" s="33">
        <v>210</v>
      </c>
      <c r="E8" s="33">
        <v>70</v>
      </c>
      <c r="F8" s="33">
        <v>210.2</v>
      </c>
      <c r="G8" s="35">
        <f t="shared" si="0"/>
        <v>1.0009523809523808</v>
      </c>
      <c r="H8" s="35">
        <f t="shared" si="1"/>
        <v>3.0028571428571427</v>
      </c>
      <c r="I8" s="36"/>
    </row>
    <row r="9" spans="1:9" s="1" customFormat="1" ht="15">
      <c r="A9" s="142"/>
      <c r="B9" s="138" t="s">
        <v>13</v>
      </c>
      <c r="C9" s="146"/>
      <c r="D9" s="33">
        <v>1223.5</v>
      </c>
      <c r="E9" s="33">
        <v>890</v>
      </c>
      <c r="F9" s="33">
        <v>1972.9</v>
      </c>
      <c r="G9" s="35">
        <f t="shared" si="0"/>
        <v>1.6125051082958726</v>
      </c>
      <c r="H9" s="35">
        <f t="shared" si="1"/>
        <v>2.216741573033708</v>
      </c>
      <c r="I9" s="36"/>
    </row>
    <row r="10" spans="1:9" s="1" customFormat="1" ht="15">
      <c r="A10" s="142"/>
      <c r="B10" s="138" t="s">
        <v>110</v>
      </c>
      <c r="C10" s="146"/>
      <c r="D10" s="33">
        <v>10</v>
      </c>
      <c r="E10" s="33">
        <v>8</v>
      </c>
      <c r="F10" s="33">
        <v>54.9</v>
      </c>
      <c r="G10" s="35">
        <f t="shared" si="0"/>
        <v>5.49</v>
      </c>
      <c r="H10" s="35">
        <f t="shared" si="1"/>
        <v>6.8625</v>
      </c>
      <c r="I10" s="36"/>
    </row>
    <row r="11" spans="1:9" s="1" customFormat="1" ht="25.5">
      <c r="A11" s="142"/>
      <c r="B11" s="138" t="s">
        <v>14</v>
      </c>
      <c r="C11" s="146"/>
      <c r="D11" s="33">
        <v>0</v>
      </c>
      <c r="E11" s="33">
        <v>0</v>
      </c>
      <c r="F11" s="33">
        <v>0</v>
      </c>
      <c r="G11" s="35">
        <v>0</v>
      </c>
      <c r="H11" s="35">
        <v>0</v>
      </c>
      <c r="I11" s="36"/>
    </row>
    <row r="12" spans="1:9" s="1" customFormat="1" ht="15">
      <c r="A12" s="142"/>
      <c r="B12" s="138" t="s">
        <v>15</v>
      </c>
      <c r="C12" s="146"/>
      <c r="D12" s="33">
        <v>431.9</v>
      </c>
      <c r="E12" s="33">
        <v>60</v>
      </c>
      <c r="F12" s="33">
        <v>431.9</v>
      </c>
      <c r="G12" s="35">
        <f t="shared" si="0"/>
        <v>1</v>
      </c>
      <c r="H12" s="35">
        <f t="shared" si="1"/>
        <v>7.198333333333333</v>
      </c>
      <c r="I12" s="36"/>
    </row>
    <row r="13" spans="1:9" s="1" customFormat="1" ht="15">
      <c r="A13" s="142"/>
      <c r="B13" s="138" t="s">
        <v>16</v>
      </c>
      <c r="C13" s="146"/>
      <c r="D13" s="33">
        <v>0</v>
      </c>
      <c r="E13" s="33">
        <v>0</v>
      </c>
      <c r="F13" s="33">
        <v>0</v>
      </c>
      <c r="G13" s="35">
        <v>0</v>
      </c>
      <c r="H13" s="35">
        <v>0</v>
      </c>
      <c r="I13" s="36"/>
    </row>
    <row r="14" spans="1:9" s="1" customFormat="1" ht="15">
      <c r="A14" s="142"/>
      <c r="B14" s="138" t="s">
        <v>18</v>
      </c>
      <c r="C14" s="146"/>
      <c r="D14" s="33">
        <v>0</v>
      </c>
      <c r="E14" s="33">
        <v>0</v>
      </c>
      <c r="F14" s="33">
        <v>0</v>
      </c>
      <c r="G14" s="35">
        <v>0</v>
      </c>
      <c r="H14" s="35">
        <v>0</v>
      </c>
      <c r="I14" s="36"/>
    </row>
    <row r="15" spans="1:9" s="1" customFormat="1" ht="15">
      <c r="A15" s="142"/>
      <c r="B15" s="138" t="s">
        <v>19</v>
      </c>
      <c r="C15" s="146"/>
      <c r="D15" s="33">
        <v>0</v>
      </c>
      <c r="E15" s="33">
        <v>0</v>
      </c>
      <c r="F15" s="33">
        <v>0</v>
      </c>
      <c r="G15" s="35">
        <v>0</v>
      </c>
      <c r="H15" s="35">
        <v>0</v>
      </c>
      <c r="I15" s="36"/>
    </row>
    <row r="16" spans="1:9" s="1" customFormat="1" ht="42" customHeight="1">
      <c r="A16" s="142"/>
      <c r="B16" s="138" t="s">
        <v>117</v>
      </c>
      <c r="C16" s="146"/>
      <c r="D16" s="33">
        <v>0</v>
      </c>
      <c r="E16" s="33">
        <v>0</v>
      </c>
      <c r="F16" s="33">
        <v>0</v>
      </c>
      <c r="G16" s="35">
        <v>0</v>
      </c>
      <c r="H16" s="35">
        <v>0</v>
      </c>
      <c r="I16" s="36"/>
    </row>
    <row r="17" spans="1:9" s="1" customFormat="1" ht="34.5" customHeight="1">
      <c r="A17" s="142"/>
      <c r="B17" s="138" t="s">
        <v>121</v>
      </c>
      <c r="C17" s="146"/>
      <c r="D17" s="33">
        <v>96</v>
      </c>
      <c r="E17" s="33">
        <v>0</v>
      </c>
      <c r="F17" s="33">
        <v>96</v>
      </c>
      <c r="G17" s="35">
        <f t="shared" si="0"/>
        <v>1</v>
      </c>
      <c r="H17" s="35">
        <v>0</v>
      </c>
      <c r="I17" s="36"/>
    </row>
    <row r="18" spans="1:9" s="1" customFormat="1" ht="25.5">
      <c r="A18" s="142"/>
      <c r="B18" s="138" t="s">
        <v>22</v>
      </c>
      <c r="C18" s="146"/>
      <c r="D18" s="33">
        <v>0</v>
      </c>
      <c r="E18" s="33">
        <v>0</v>
      </c>
      <c r="F18" s="33">
        <v>0.9</v>
      </c>
      <c r="G18" s="35">
        <v>0</v>
      </c>
      <c r="H18" s="35">
        <v>0</v>
      </c>
      <c r="I18" s="36"/>
    </row>
    <row r="19" spans="1:9" s="1" customFormat="1" ht="15">
      <c r="A19" s="142"/>
      <c r="B19" s="138" t="s">
        <v>124</v>
      </c>
      <c r="C19" s="146"/>
      <c r="D19" s="33">
        <v>0</v>
      </c>
      <c r="E19" s="33">
        <v>0</v>
      </c>
      <c r="F19" s="33">
        <v>0</v>
      </c>
      <c r="G19" s="35">
        <v>0</v>
      </c>
      <c r="H19" s="35">
        <v>0</v>
      </c>
      <c r="I19" s="36"/>
    </row>
    <row r="20" spans="1:9" s="1" customFormat="1" ht="15">
      <c r="A20" s="142"/>
      <c r="B20" s="138" t="s">
        <v>25</v>
      </c>
      <c r="C20" s="146"/>
      <c r="D20" s="33">
        <v>0</v>
      </c>
      <c r="E20" s="33">
        <v>0</v>
      </c>
      <c r="F20" s="33"/>
      <c r="G20" s="35">
        <v>0</v>
      </c>
      <c r="H20" s="35">
        <v>0</v>
      </c>
      <c r="I20" s="36"/>
    </row>
    <row r="21" spans="1:9" s="1" customFormat="1" ht="30.75" customHeight="1">
      <c r="A21" s="142"/>
      <c r="B21" s="45" t="s">
        <v>84</v>
      </c>
      <c r="C21" s="50"/>
      <c r="D21" s="33">
        <f>D22+D23+D24+D25+D26</f>
        <v>260.7</v>
      </c>
      <c r="E21" s="33">
        <f>E22+E23+E24+E25+E26</f>
        <v>833.3</v>
      </c>
      <c r="F21" s="33">
        <f>F22+F23+F24+F25+F26</f>
        <v>260.7</v>
      </c>
      <c r="G21" s="35">
        <f t="shared" si="0"/>
        <v>1</v>
      </c>
      <c r="H21" s="35">
        <f t="shared" si="1"/>
        <v>0.312852514100564</v>
      </c>
      <c r="I21" s="36"/>
    </row>
    <row r="22" spans="1:9" s="1" customFormat="1" ht="15">
      <c r="A22" s="142"/>
      <c r="B22" s="138" t="s">
        <v>27</v>
      </c>
      <c r="C22" s="146"/>
      <c r="D22" s="33">
        <v>106.7</v>
      </c>
      <c r="E22" s="33">
        <v>679.3</v>
      </c>
      <c r="F22" s="33">
        <v>106.7</v>
      </c>
      <c r="G22" s="35">
        <f t="shared" si="0"/>
        <v>1</v>
      </c>
      <c r="H22" s="35">
        <f t="shared" si="1"/>
        <v>0.1570734579714412</v>
      </c>
      <c r="I22" s="36"/>
    </row>
    <row r="23" spans="1:9" s="1" customFormat="1" ht="15">
      <c r="A23" s="142"/>
      <c r="B23" s="138" t="s">
        <v>105</v>
      </c>
      <c r="C23" s="146"/>
      <c r="D23" s="33">
        <f>154.5-0.5</f>
        <v>154</v>
      </c>
      <c r="E23" s="33">
        <v>154</v>
      </c>
      <c r="F23" s="33">
        <v>154</v>
      </c>
      <c r="G23" s="35">
        <f t="shared" si="0"/>
        <v>1</v>
      </c>
      <c r="H23" s="35">
        <f t="shared" si="1"/>
        <v>1</v>
      </c>
      <c r="I23" s="36"/>
    </row>
    <row r="24" spans="1:9" s="1" customFormat="1" ht="25.5">
      <c r="A24" s="142"/>
      <c r="B24" s="138" t="s">
        <v>70</v>
      </c>
      <c r="C24" s="146"/>
      <c r="D24" s="33">
        <v>0</v>
      </c>
      <c r="E24" s="33">
        <v>0</v>
      </c>
      <c r="F24" s="33">
        <v>0</v>
      </c>
      <c r="G24" s="35">
        <v>0</v>
      </c>
      <c r="H24" s="35">
        <v>0</v>
      </c>
      <c r="I24" s="36"/>
    </row>
    <row r="25" spans="1:9" s="1" customFormat="1" ht="30.75" customHeight="1" thickBot="1">
      <c r="A25" s="142"/>
      <c r="B25" s="80" t="s">
        <v>160</v>
      </c>
      <c r="C25" s="81"/>
      <c r="D25" s="33">
        <v>0</v>
      </c>
      <c r="E25" s="33">
        <v>0</v>
      </c>
      <c r="F25" s="33">
        <v>0</v>
      </c>
      <c r="G25" s="35">
        <v>0</v>
      </c>
      <c r="H25" s="35">
        <v>0</v>
      </c>
      <c r="I25" s="36"/>
    </row>
    <row r="26" spans="1:9" s="1" customFormat="1" ht="42.75" customHeight="1">
      <c r="A26" s="142"/>
      <c r="B26" s="138" t="s">
        <v>30</v>
      </c>
      <c r="C26" s="146"/>
      <c r="D26" s="33">
        <v>0</v>
      </c>
      <c r="E26" s="33">
        <v>0</v>
      </c>
      <c r="F26" s="33">
        <v>0</v>
      </c>
      <c r="G26" s="35">
        <v>0</v>
      </c>
      <c r="H26" s="35">
        <v>0</v>
      </c>
      <c r="I26" s="36"/>
    </row>
    <row r="27" spans="1:9" s="1" customFormat="1" ht="21" customHeight="1">
      <c r="A27" s="142"/>
      <c r="B27" s="47" t="s">
        <v>31</v>
      </c>
      <c r="C27" s="82"/>
      <c r="D27" s="42">
        <f>D4+D21</f>
        <v>4700.599999999999</v>
      </c>
      <c r="E27" s="42">
        <f>E4+E21</f>
        <v>3543.8999999999996</v>
      </c>
      <c r="F27" s="42">
        <f>F4+F21</f>
        <v>5550.5999999999985</v>
      </c>
      <c r="G27" s="35">
        <f t="shared" si="0"/>
        <v>1.180827979406884</v>
      </c>
      <c r="H27" s="35">
        <f t="shared" si="1"/>
        <v>1.56624058240921</v>
      </c>
      <c r="I27" s="36"/>
    </row>
    <row r="28" spans="1:9" s="1" customFormat="1" ht="21" customHeight="1">
      <c r="A28" s="142"/>
      <c r="B28" s="138" t="s">
        <v>111</v>
      </c>
      <c r="C28" s="146"/>
      <c r="D28" s="33">
        <f>D4</f>
        <v>4439.9</v>
      </c>
      <c r="E28" s="33">
        <f>E4</f>
        <v>2710.6</v>
      </c>
      <c r="F28" s="33">
        <f>F4</f>
        <v>5289.899999999999</v>
      </c>
      <c r="G28" s="35">
        <f t="shared" si="0"/>
        <v>1.1914457532827314</v>
      </c>
      <c r="H28" s="35">
        <f t="shared" si="1"/>
        <v>1.9515605401018221</v>
      </c>
      <c r="I28" s="36"/>
    </row>
    <row r="29" spans="1:9" s="1" customFormat="1" ht="12.75">
      <c r="A29" s="154"/>
      <c r="B29" s="181"/>
      <c r="C29" s="181"/>
      <c r="D29" s="181"/>
      <c r="E29" s="181"/>
      <c r="F29" s="181"/>
      <c r="G29" s="181"/>
      <c r="H29" s="182"/>
      <c r="I29" s="36"/>
    </row>
    <row r="30" spans="1:9" s="1" customFormat="1" ht="15" customHeight="1">
      <c r="A30" s="183" t="s">
        <v>164</v>
      </c>
      <c r="B30" s="149" t="s">
        <v>32</v>
      </c>
      <c r="C30" s="152" t="s">
        <v>204</v>
      </c>
      <c r="D30" s="163" t="s">
        <v>6</v>
      </c>
      <c r="E30" s="150" t="s">
        <v>347</v>
      </c>
      <c r="F30" s="150" t="s">
        <v>7</v>
      </c>
      <c r="G30" s="179" t="s">
        <v>152</v>
      </c>
      <c r="H30" s="150" t="s">
        <v>348</v>
      </c>
      <c r="I30" s="36"/>
    </row>
    <row r="31" spans="1:9" s="1" customFormat="1" ht="15" customHeight="1">
      <c r="A31" s="183"/>
      <c r="B31" s="149"/>
      <c r="C31" s="153"/>
      <c r="D31" s="163"/>
      <c r="E31" s="151"/>
      <c r="F31" s="151"/>
      <c r="G31" s="180"/>
      <c r="H31" s="151"/>
      <c r="I31" s="36"/>
    </row>
    <row r="32" spans="1:9" s="1" customFormat="1" ht="25.5">
      <c r="A32" s="50" t="s">
        <v>72</v>
      </c>
      <c r="B32" s="45" t="s">
        <v>33</v>
      </c>
      <c r="C32" s="50"/>
      <c r="D32" s="83">
        <f>D33+D34+D35</f>
        <v>1986</v>
      </c>
      <c r="E32" s="83">
        <f>E33+E34+E35</f>
        <v>1611.2</v>
      </c>
      <c r="F32" s="83">
        <f>F33+F34+F35</f>
        <v>1869.7</v>
      </c>
      <c r="G32" s="84">
        <f>F32/D32</f>
        <v>0.9414400805639477</v>
      </c>
      <c r="H32" s="84">
        <f>F32/E32</f>
        <v>1.1604394240317775</v>
      </c>
      <c r="I32" s="36"/>
    </row>
    <row r="33" spans="1:9" s="1" customFormat="1" ht="80.25" customHeight="1">
      <c r="A33" s="146" t="s">
        <v>75</v>
      </c>
      <c r="B33" s="138" t="s">
        <v>168</v>
      </c>
      <c r="C33" s="146" t="s">
        <v>75</v>
      </c>
      <c r="D33" s="32">
        <v>1976.6</v>
      </c>
      <c r="E33" s="32">
        <v>1591.8</v>
      </c>
      <c r="F33" s="32">
        <v>1864.7</v>
      </c>
      <c r="G33" s="84">
        <f aca="true" t="shared" si="2" ref="G33:G62">F33/D33</f>
        <v>0.9433876353334009</v>
      </c>
      <c r="H33" s="84">
        <f aca="true" t="shared" si="3" ref="H33:H62">F33/E33</f>
        <v>1.171441135821083</v>
      </c>
      <c r="I33" s="36"/>
    </row>
    <row r="34" spans="1:9" s="1" customFormat="1" ht="18.75" customHeight="1" hidden="1">
      <c r="A34" s="146" t="s">
        <v>77</v>
      </c>
      <c r="B34" s="138" t="s">
        <v>38</v>
      </c>
      <c r="C34" s="146" t="s">
        <v>77</v>
      </c>
      <c r="D34" s="32">
        <v>0</v>
      </c>
      <c r="E34" s="32">
        <v>10</v>
      </c>
      <c r="F34" s="32">
        <v>0</v>
      </c>
      <c r="G34" s="84" t="e">
        <f t="shared" si="2"/>
        <v>#DIV/0!</v>
      </c>
      <c r="H34" s="84">
        <f t="shared" si="3"/>
        <v>0</v>
      </c>
      <c r="I34" s="36"/>
    </row>
    <row r="35" spans="1:9" s="1" customFormat="1" ht="25.5">
      <c r="A35" s="146" t="s">
        <v>134</v>
      </c>
      <c r="B35" s="138" t="s">
        <v>127</v>
      </c>
      <c r="C35" s="146"/>
      <c r="D35" s="32">
        <f>D36+D37</f>
        <v>9.4</v>
      </c>
      <c r="E35" s="32">
        <f>E36+E37</f>
        <v>9.4</v>
      </c>
      <c r="F35" s="32">
        <f>F36+F37</f>
        <v>5</v>
      </c>
      <c r="G35" s="84">
        <f t="shared" si="2"/>
        <v>0.5319148936170213</v>
      </c>
      <c r="H35" s="84">
        <f t="shared" si="3"/>
        <v>0.5319148936170213</v>
      </c>
      <c r="I35" s="36"/>
    </row>
    <row r="36" spans="1:9" s="16" customFormat="1" ht="30.75" customHeight="1">
      <c r="A36" s="85"/>
      <c r="B36" s="58" t="s">
        <v>223</v>
      </c>
      <c r="C36" s="85" t="s">
        <v>224</v>
      </c>
      <c r="D36" s="86">
        <v>4.4</v>
      </c>
      <c r="E36" s="86">
        <v>4.4</v>
      </c>
      <c r="F36" s="86">
        <v>0</v>
      </c>
      <c r="G36" s="84">
        <f t="shared" si="2"/>
        <v>0</v>
      </c>
      <c r="H36" s="84">
        <f t="shared" si="3"/>
        <v>0</v>
      </c>
      <c r="I36" s="194"/>
    </row>
    <row r="37" spans="1:9" s="16" customFormat="1" ht="30.75" customHeight="1">
      <c r="A37" s="85"/>
      <c r="B37" s="58" t="s">
        <v>289</v>
      </c>
      <c r="C37" s="85" t="s">
        <v>288</v>
      </c>
      <c r="D37" s="86">
        <v>5</v>
      </c>
      <c r="E37" s="86">
        <v>5</v>
      </c>
      <c r="F37" s="86">
        <v>5</v>
      </c>
      <c r="G37" s="84">
        <f t="shared" si="2"/>
        <v>1</v>
      </c>
      <c r="H37" s="84">
        <f t="shared" si="3"/>
        <v>1</v>
      </c>
      <c r="I37" s="194"/>
    </row>
    <row r="38" spans="1:9" s="1" customFormat="1" ht="18" customHeight="1">
      <c r="A38" s="50" t="s">
        <v>114</v>
      </c>
      <c r="B38" s="45" t="s">
        <v>107</v>
      </c>
      <c r="C38" s="50"/>
      <c r="D38" s="83">
        <f>D39</f>
        <v>154</v>
      </c>
      <c r="E38" s="83">
        <f>E39</f>
        <v>154</v>
      </c>
      <c r="F38" s="83">
        <f>F39</f>
        <v>154</v>
      </c>
      <c r="G38" s="84">
        <f t="shared" si="2"/>
        <v>1</v>
      </c>
      <c r="H38" s="84">
        <f t="shared" si="3"/>
        <v>1</v>
      </c>
      <c r="I38" s="36"/>
    </row>
    <row r="39" spans="1:9" s="1" customFormat="1" ht="54" customHeight="1">
      <c r="A39" s="146" t="s">
        <v>115</v>
      </c>
      <c r="B39" s="138" t="s">
        <v>174</v>
      </c>
      <c r="C39" s="146" t="s">
        <v>205</v>
      </c>
      <c r="D39" s="32">
        <f>154.5-0.5</f>
        <v>154</v>
      </c>
      <c r="E39" s="32">
        <v>154</v>
      </c>
      <c r="F39" s="32">
        <v>154</v>
      </c>
      <c r="G39" s="84">
        <f t="shared" si="2"/>
        <v>1</v>
      </c>
      <c r="H39" s="84">
        <f t="shared" si="3"/>
        <v>1</v>
      </c>
      <c r="I39" s="36"/>
    </row>
    <row r="40" spans="1:9" s="1" customFormat="1" ht="25.5" hidden="1">
      <c r="A40" s="50" t="s">
        <v>78</v>
      </c>
      <c r="B40" s="45" t="s">
        <v>41</v>
      </c>
      <c r="C40" s="50"/>
      <c r="D40" s="83">
        <f aca="true" t="shared" si="4" ref="D40:F41">D41</f>
        <v>0</v>
      </c>
      <c r="E40" s="83">
        <f t="shared" si="4"/>
        <v>0</v>
      </c>
      <c r="F40" s="83">
        <f t="shared" si="4"/>
        <v>0</v>
      </c>
      <c r="G40" s="84" t="e">
        <f t="shared" si="2"/>
        <v>#DIV/0!</v>
      </c>
      <c r="H40" s="84" t="e">
        <f t="shared" si="3"/>
        <v>#DIV/0!</v>
      </c>
      <c r="I40" s="36"/>
    </row>
    <row r="41" spans="1:9" s="1" customFormat="1" ht="25.5" hidden="1">
      <c r="A41" s="146" t="s">
        <v>116</v>
      </c>
      <c r="B41" s="138" t="s">
        <v>109</v>
      </c>
      <c r="C41" s="146"/>
      <c r="D41" s="32">
        <f>D42</f>
        <v>0</v>
      </c>
      <c r="E41" s="32">
        <f>E42</f>
        <v>0</v>
      </c>
      <c r="F41" s="32">
        <f t="shared" si="4"/>
        <v>0</v>
      </c>
      <c r="G41" s="84" t="e">
        <f t="shared" si="2"/>
        <v>#DIV/0!</v>
      </c>
      <c r="H41" s="84" t="e">
        <f t="shared" si="3"/>
        <v>#DIV/0!</v>
      </c>
      <c r="I41" s="36"/>
    </row>
    <row r="42" spans="1:9" s="16" customFormat="1" ht="54" customHeight="1" hidden="1">
      <c r="A42" s="85"/>
      <c r="B42" s="58" t="s">
        <v>213</v>
      </c>
      <c r="C42" s="85" t="s">
        <v>212</v>
      </c>
      <c r="D42" s="86">
        <v>0</v>
      </c>
      <c r="E42" s="86">
        <v>0</v>
      </c>
      <c r="F42" s="86">
        <v>0</v>
      </c>
      <c r="G42" s="84" t="e">
        <f t="shared" si="2"/>
        <v>#DIV/0!</v>
      </c>
      <c r="H42" s="84" t="e">
        <f t="shared" si="3"/>
        <v>#DIV/0!</v>
      </c>
      <c r="I42" s="194"/>
    </row>
    <row r="43" spans="1:9" s="16" customFormat="1" ht="28.5" customHeight="1">
      <c r="A43" s="50" t="s">
        <v>79</v>
      </c>
      <c r="B43" s="45" t="s">
        <v>43</v>
      </c>
      <c r="C43" s="50"/>
      <c r="D43" s="83">
        <f aca="true" t="shared" si="5" ref="D43:F44">D44</f>
        <v>8.5</v>
      </c>
      <c r="E43" s="83">
        <f t="shared" si="5"/>
        <v>0</v>
      </c>
      <c r="F43" s="83">
        <f t="shared" si="5"/>
        <v>8.5</v>
      </c>
      <c r="G43" s="84">
        <f t="shared" si="2"/>
        <v>1</v>
      </c>
      <c r="H43" s="84" t="e">
        <f t="shared" si="3"/>
        <v>#DIV/0!</v>
      </c>
      <c r="I43" s="194"/>
    </row>
    <row r="44" spans="1:9" s="16" customFormat="1" ht="37.5" customHeight="1">
      <c r="A44" s="143" t="s">
        <v>80</v>
      </c>
      <c r="B44" s="68" t="s">
        <v>129</v>
      </c>
      <c r="C44" s="146"/>
      <c r="D44" s="32">
        <f t="shared" si="5"/>
        <v>8.5</v>
      </c>
      <c r="E44" s="32">
        <f t="shared" si="5"/>
        <v>0</v>
      </c>
      <c r="F44" s="32">
        <f t="shared" si="5"/>
        <v>8.5</v>
      </c>
      <c r="G44" s="84">
        <f t="shared" si="2"/>
        <v>1</v>
      </c>
      <c r="H44" s="84" t="e">
        <f t="shared" si="3"/>
        <v>#DIV/0!</v>
      </c>
      <c r="I44" s="194"/>
    </row>
    <row r="45" spans="1:9" s="16" customFormat="1" ht="42.75" customHeight="1">
      <c r="A45" s="85"/>
      <c r="B45" s="61" t="s">
        <v>129</v>
      </c>
      <c r="C45" s="85" t="s">
        <v>296</v>
      </c>
      <c r="D45" s="86">
        <v>8.5</v>
      </c>
      <c r="E45" s="86">
        <f>0</f>
        <v>0</v>
      </c>
      <c r="F45" s="86">
        <v>8.5</v>
      </c>
      <c r="G45" s="84">
        <f t="shared" si="2"/>
        <v>1</v>
      </c>
      <c r="H45" s="84" t="e">
        <f t="shared" si="3"/>
        <v>#DIV/0!</v>
      </c>
      <c r="I45" s="194"/>
    </row>
    <row r="46" spans="1:9" s="1" customFormat="1" ht="38.25">
      <c r="A46" s="50" t="s">
        <v>81</v>
      </c>
      <c r="B46" s="45" t="s">
        <v>44</v>
      </c>
      <c r="C46" s="50"/>
      <c r="D46" s="83">
        <f>D47</f>
        <v>513.1</v>
      </c>
      <c r="E46" s="83">
        <f>E47</f>
        <v>483.4</v>
      </c>
      <c r="F46" s="83">
        <f>F47</f>
        <v>479.90000000000003</v>
      </c>
      <c r="G46" s="84">
        <f t="shared" si="2"/>
        <v>0.9352952640810759</v>
      </c>
      <c r="H46" s="84">
        <f t="shared" si="3"/>
        <v>0.9927596193628466</v>
      </c>
      <c r="I46" s="36"/>
    </row>
    <row r="47" spans="1:9" s="1" customFormat="1" ht="12.75">
      <c r="A47" s="146" t="s">
        <v>47</v>
      </c>
      <c r="B47" s="138" t="s">
        <v>48</v>
      </c>
      <c r="C47" s="146"/>
      <c r="D47" s="32">
        <f>D48+D49+D50</f>
        <v>513.1</v>
      </c>
      <c r="E47" s="32">
        <f>E48+E49+E50</f>
        <v>483.4</v>
      </c>
      <c r="F47" s="32">
        <f>F48+F49+F50</f>
        <v>479.90000000000003</v>
      </c>
      <c r="G47" s="84">
        <f t="shared" si="2"/>
        <v>0.9352952640810759</v>
      </c>
      <c r="H47" s="84">
        <f t="shared" si="3"/>
        <v>0.9927596193628466</v>
      </c>
      <c r="I47" s="36"/>
    </row>
    <row r="48" spans="1:9" s="16" customFormat="1" ht="12.75">
      <c r="A48" s="85"/>
      <c r="B48" s="58" t="s">
        <v>102</v>
      </c>
      <c r="C48" s="85" t="s">
        <v>271</v>
      </c>
      <c r="D48" s="86">
        <v>291.8</v>
      </c>
      <c r="E48" s="86">
        <v>231.7</v>
      </c>
      <c r="F48" s="86">
        <v>291.8</v>
      </c>
      <c r="G48" s="84">
        <f t="shared" si="2"/>
        <v>1</v>
      </c>
      <c r="H48" s="84">
        <f t="shared" si="3"/>
        <v>1.2593871385412172</v>
      </c>
      <c r="I48" s="194"/>
    </row>
    <row r="49" spans="1:9" s="16" customFormat="1" ht="12.75">
      <c r="A49" s="85"/>
      <c r="B49" s="58" t="s">
        <v>276</v>
      </c>
      <c r="C49" s="85" t="s">
        <v>272</v>
      </c>
      <c r="D49" s="86">
        <v>15.3</v>
      </c>
      <c r="E49" s="86">
        <v>15.3</v>
      </c>
      <c r="F49" s="86">
        <v>15.3</v>
      </c>
      <c r="G49" s="84">
        <f t="shared" si="2"/>
        <v>1</v>
      </c>
      <c r="H49" s="84">
        <f t="shared" si="3"/>
        <v>1</v>
      </c>
      <c r="I49" s="194"/>
    </row>
    <row r="50" spans="1:9" s="16" customFormat="1" ht="31.5" customHeight="1">
      <c r="A50" s="85"/>
      <c r="B50" s="58" t="s">
        <v>186</v>
      </c>
      <c r="C50" s="85" t="s">
        <v>277</v>
      </c>
      <c r="D50" s="86">
        <v>206</v>
      </c>
      <c r="E50" s="86">
        <v>236.4</v>
      </c>
      <c r="F50" s="86">
        <v>172.8</v>
      </c>
      <c r="G50" s="84">
        <f t="shared" si="2"/>
        <v>0.8388349514563107</v>
      </c>
      <c r="H50" s="84">
        <f t="shared" si="3"/>
        <v>0.7309644670050762</v>
      </c>
      <c r="I50" s="194"/>
    </row>
    <row r="51" spans="1:9" s="1" customFormat="1" ht="25.5">
      <c r="A51" s="62" t="s">
        <v>132</v>
      </c>
      <c r="B51" s="144" t="s">
        <v>130</v>
      </c>
      <c r="C51" s="62"/>
      <c r="D51" s="83">
        <f>D53</f>
        <v>2.6</v>
      </c>
      <c r="E51" s="83">
        <f>E53</f>
        <v>1</v>
      </c>
      <c r="F51" s="83">
        <f>F53</f>
        <v>2.1</v>
      </c>
      <c r="G51" s="84">
        <f t="shared" si="2"/>
        <v>0.8076923076923077</v>
      </c>
      <c r="H51" s="84">
        <f t="shared" si="3"/>
        <v>2.1</v>
      </c>
      <c r="I51" s="36"/>
    </row>
    <row r="52" spans="1:9" s="1" customFormat="1" ht="25.5">
      <c r="A52" s="143" t="s">
        <v>126</v>
      </c>
      <c r="B52" s="138" t="s">
        <v>133</v>
      </c>
      <c r="C52" s="146"/>
      <c r="D52" s="32">
        <f>D53</f>
        <v>2.6</v>
      </c>
      <c r="E52" s="32">
        <f>E53</f>
        <v>1</v>
      </c>
      <c r="F52" s="32">
        <f>F53</f>
        <v>2.1</v>
      </c>
      <c r="G52" s="84">
        <f t="shared" si="2"/>
        <v>0.8076923076923077</v>
      </c>
      <c r="H52" s="84">
        <f t="shared" si="3"/>
        <v>2.1</v>
      </c>
      <c r="I52" s="36"/>
    </row>
    <row r="53" spans="1:9" s="16" customFormat="1" ht="31.5" customHeight="1">
      <c r="A53" s="85"/>
      <c r="B53" s="58" t="s">
        <v>285</v>
      </c>
      <c r="C53" s="85" t="s">
        <v>278</v>
      </c>
      <c r="D53" s="86">
        <v>2.6</v>
      </c>
      <c r="E53" s="86">
        <v>1</v>
      </c>
      <c r="F53" s="86">
        <v>2.1</v>
      </c>
      <c r="G53" s="84">
        <f t="shared" si="2"/>
        <v>0.8076923076923077</v>
      </c>
      <c r="H53" s="84">
        <f t="shared" si="3"/>
        <v>2.1</v>
      </c>
      <c r="I53" s="194"/>
    </row>
    <row r="54" spans="1:9" s="1" customFormat="1" ht="12.75" hidden="1">
      <c r="A54" s="50" t="s">
        <v>49</v>
      </c>
      <c r="B54" s="45" t="s">
        <v>50</v>
      </c>
      <c r="C54" s="50"/>
      <c r="D54" s="83">
        <f aca="true" t="shared" si="6" ref="D54:F55">D55</f>
        <v>0</v>
      </c>
      <c r="E54" s="83">
        <f t="shared" si="6"/>
        <v>3</v>
      </c>
      <c r="F54" s="83">
        <f t="shared" si="6"/>
        <v>0</v>
      </c>
      <c r="G54" s="84" t="e">
        <f t="shared" si="2"/>
        <v>#DIV/0!</v>
      </c>
      <c r="H54" s="84">
        <f t="shared" si="3"/>
        <v>0</v>
      </c>
      <c r="I54" s="36"/>
    </row>
    <row r="55" spans="1:9" s="1" customFormat="1" ht="12.75" hidden="1">
      <c r="A55" s="146" t="s">
        <v>54</v>
      </c>
      <c r="B55" s="138" t="s">
        <v>55</v>
      </c>
      <c r="C55" s="146"/>
      <c r="D55" s="32">
        <f t="shared" si="6"/>
        <v>0</v>
      </c>
      <c r="E55" s="32">
        <f t="shared" si="6"/>
        <v>3</v>
      </c>
      <c r="F55" s="32">
        <f t="shared" si="6"/>
        <v>0</v>
      </c>
      <c r="G55" s="84" t="e">
        <f t="shared" si="2"/>
        <v>#DIV/0!</v>
      </c>
      <c r="H55" s="84">
        <f t="shared" si="3"/>
        <v>0</v>
      </c>
      <c r="I55" s="36"/>
    </row>
    <row r="56" spans="1:9" s="16" customFormat="1" ht="40.5" customHeight="1" hidden="1">
      <c r="A56" s="85"/>
      <c r="B56" s="58" t="s">
        <v>279</v>
      </c>
      <c r="C56" s="85" t="s">
        <v>280</v>
      </c>
      <c r="D56" s="86">
        <v>0</v>
      </c>
      <c r="E56" s="86">
        <v>3</v>
      </c>
      <c r="F56" s="86">
        <v>0</v>
      </c>
      <c r="G56" s="84" t="e">
        <f t="shared" si="2"/>
        <v>#DIV/0!</v>
      </c>
      <c r="H56" s="84">
        <f t="shared" si="3"/>
        <v>0</v>
      </c>
      <c r="I56" s="194"/>
    </row>
    <row r="57" spans="1:9" s="1" customFormat="1" ht="12.75">
      <c r="A57" s="50">
        <v>1000</v>
      </c>
      <c r="B57" s="45" t="s">
        <v>64</v>
      </c>
      <c r="C57" s="50"/>
      <c r="D57" s="83">
        <f>D58</f>
        <v>18</v>
      </c>
      <c r="E57" s="83">
        <f>E58</f>
        <v>13.5</v>
      </c>
      <c r="F57" s="83">
        <f>F58</f>
        <v>18</v>
      </c>
      <c r="G57" s="84">
        <f t="shared" si="2"/>
        <v>1</v>
      </c>
      <c r="H57" s="84">
        <f t="shared" si="3"/>
        <v>1.3333333333333333</v>
      </c>
      <c r="I57" s="36"/>
    </row>
    <row r="58" spans="1:9" s="1" customFormat="1" ht="12.75">
      <c r="A58" s="146">
        <v>1001</v>
      </c>
      <c r="B58" s="138" t="s">
        <v>190</v>
      </c>
      <c r="C58" s="146" t="s">
        <v>65</v>
      </c>
      <c r="D58" s="32">
        <v>18</v>
      </c>
      <c r="E58" s="32">
        <v>13.5</v>
      </c>
      <c r="F58" s="32">
        <v>18</v>
      </c>
      <c r="G58" s="84">
        <f t="shared" si="2"/>
        <v>1</v>
      </c>
      <c r="H58" s="84">
        <f t="shared" si="3"/>
        <v>1.3333333333333333</v>
      </c>
      <c r="I58" s="36"/>
    </row>
    <row r="59" spans="1:9" s="1" customFormat="1" ht="25.5">
      <c r="A59" s="50"/>
      <c r="B59" s="45" t="s">
        <v>103</v>
      </c>
      <c r="C59" s="50"/>
      <c r="D59" s="32">
        <f>D60</f>
        <v>2229.3</v>
      </c>
      <c r="E59" s="32">
        <f>E60</f>
        <v>1893.7</v>
      </c>
      <c r="F59" s="32">
        <f>F60</f>
        <v>2229.3</v>
      </c>
      <c r="G59" s="84">
        <f t="shared" si="2"/>
        <v>1</v>
      </c>
      <c r="H59" s="84">
        <f t="shared" si="3"/>
        <v>1.1772192005069442</v>
      </c>
      <c r="I59" s="36"/>
    </row>
    <row r="60" spans="1:9" s="16" customFormat="1" ht="25.5" customHeight="1">
      <c r="A60" s="85"/>
      <c r="B60" s="58" t="s">
        <v>104</v>
      </c>
      <c r="C60" s="85"/>
      <c r="D60" s="86">
        <v>2229.3</v>
      </c>
      <c r="E60" s="86">
        <v>1893.7</v>
      </c>
      <c r="F60" s="86">
        <v>2229.3</v>
      </c>
      <c r="G60" s="84">
        <f t="shared" si="2"/>
        <v>1</v>
      </c>
      <c r="H60" s="84">
        <f t="shared" si="3"/>
        <v>1.1772192005069442</v>
      </c>
      <c r="I60" s="194"/>
    </row>
    <row r="61" spans="1:9" s="11" customFormat="1" ht="15.75">
      <c r="A61" s="50"/>
      <c r="B61" s="69" t="s">
        <v>71</v>
      </c>
      <c r="C61" s="87"/>
      <c r="D61" s="88">
        <f>D32+D38+D40+D46+D54+D51+D57+D59+D43</f>
        <v>4911.5</v>
      </c>
      <c r="E61" s="88">
        <f>E32+E38+E40+E46+E54+E51+E57+E59+E43</f>
        <v>4159.8</v>
      </c>
      <c r="F61" s="88">
        <f>F32+F38+F40+F46+F54+F51+F57+F59+F43</f>
        <v>4761.5</v>
      </c>
      <c r="G61" s="84">
        <f t="shared" si="2"/>
        <v>0.9694594319454342</v>
      </c>
      <c r="H61" s="84">
        <f t="shared" si="3"/>
        <v>1.1446463772296744</v>
      </c>
      <c r="I61" s="195"/>
    </row>
    <row r="62" spans="1:9" s="1" customFormat="1" ht="25.5">
      <c r="A62" s="147"/>
      <c r="B62" s="138" t="s">
        <v>86</v>
      </c>
      <c r="C62" s="146"/>
      <c r="D62" s="91">
        <f>D59</f>
        <v>2229.3</v>
      </c>
      <c r="E62" s="91">
        <f>E59</f>
        <v>1893.7</v>
      </c>
      <c r="F62" s="91">
        <f>F59</f>
        <v>2229.3</v>
      </c>
      <c r="G62" s="84">
        <f t="shared" si="2"/>
        <v>1</v>
      </c>
      <c r="H62" s="84">
        <f t="shared" si="3"/>
        <v>1.1772192005069442</v>
      </c>
      <c r="I62" s="36"/>
    </row>
    <row r="63" spans="1:9" s="1" customFormat="1" ht="12.75">
      <c r="A63" s="37"/>
      <c r="B63" s="36"/>
      <c r="C63" s="37"/>
      <c r="D63" s="36"/>
      <c r="E63" s="36"/>
      <c r="F63" s="36"/>
      <c r="G63" s="36"/>
      <c r="H63" s="36"/>
      <c r="I63" s="36"/>
    </row>
    <row r="64" spans="1:9" s="1" customFormat="1" ht="12.75">
      <c r="A64" s="37"/>
      <c r="B64" s="36"/>
      <c r="C64" s="37"/>
      <c r="D64" s="36"/>
      <c r="E64" s="36"/>
      <c r="F64" s="36">
        <v>211</v>
      </c>
      <c r="G64" s="36"/>
      <c r="H64" s="36">
        <v>662.8</v>
      </c>
      <c r="I64" s="36"/>
    </row>
    <row r="65" spans="1:9" s="1" customFormat="1" ht="15">
      <c r="A65" s="37"/>
      <c r="B65" s="38" t="s">
        <v>96</v>
      </c>
      <c r="C65" s="39"/>
      <c r="D65" s="36"/>
      <c r="E65" s="36"/>
      <c r="F65" s="36"/>
      <c r="G65" s="36"/>
      <c r="H65" s="36"/>
      <c r="I65" s="36"/>
    </row>
    <row r="66" spans="1:9" s="1" customFormat="1" ht="15">
      <c r="A66" s="37"/>
      <c r="B66" s="38"/>
      <c r="C66" s="39"/>
      <c r="D66" s="36"/>
      <c r="E66" s="36"/>
      <c r="F66" s="36"/>
      <c r="G66" s="36"/>
      <c r="H66" s="36"/>
      <c r="I66" s="36"/>
    </row>
    <row r="67" spans="1:9" s="1" customFormat="1" ht="15">
      <c r="A67" s="37"/>
      <c r="B67" s="38" t="s">
        <v>87</v>
      </c>
      <c r="C67" s="39"/>
      <c r="D67" s="36"/>
      <c r="E67" s="36"/>
      <c r="F67" s="36"/>
      <c r="G67" s="36"/>
      <c r="H67" s="36"/>
      <c r="I67" s="36"/>
    </row>
    <row r="68" spans="1:9" s="1" customFormat="1" ht="15">
      <c r="A68" s="37"/>
      <c r="B68" s="38" t="s">
        <v>88</v>
      </c>
      <c r="C68" s="39"/>
      <c r="D68" s="36"/>
      <c r="E68" s="36"/>
      <c r="F68" s="36"/>
      <c r="G68" s="36"/>
      <c r="H68" s="36"/>
      <c r="I68" s="36"/>
    </row>
    <row r="69" spans="1:9" s="1" customFormat="1" ht="15">
      <c r="A69" s="37"/>
      <c r="B69" s="38"/>
      <c r="C69" s="39"/>
      <c r="D69" s="36"/>
      <c r="E69" s="36"/>
      <c r="F69" s="36"/>
      <c r="G69" s="36"/>
      <c r="H69" s="36"/>
      <c r="I69" s="36"/>
    </row>
    <row r="70" spans="1:9" s="1" customFormat="1" ht="15">
      <c r="A70" s="37"/>
      <c r="B70" s="38" t="s">
        <v>89</v>
      </c>
      <c r="C70" s="39"/>
      <c r="D70" s="36"/>
      <c r="E70" s="36"/>
      <c r="F70" s="36"/>
      <c r="G70" s="36"/>
      <c r="H70" s="36"/>
      <c r="I70" s="36"/>
    </row>
    <row r="71" spans="1:9" s="1" customFormat="1" ht="15">
      <c r="A71" s="37"/>
      <c r="B71" s="38" t="s">
        <v>90</v>
      </c>
      <c r="C71" s="39"/>
      <c r="D71" s="36"/>
      <c r="E71" s="36"/>
      <c r="F71" s="36"/>
      <c r="G71" s="36"/>
      <c r="H71" s="36"/>
      <c r="I71" s="36"/>
    </row>
    <row r="72" spans="1:9" s="1" customFormat="1" ht="15">
      <c r="A72" s="37"/>
      <c r="B72" s="38"/>
      <c r="C72" s="39"/>
      <c r="D72" s="36"/>
      <c r="E72" s="36"/>
      <c r="F72" s="36"/>
      <c r="G72" s="36"/>
      <c r="H72" s="36"/>
      <c r="I72" s="36"/>
    </row>
    <row r="73" spans="1:9" s="1" customFormat="1" ht="15">
      <c r="A73" s="37"/>
      <c r="B73" s="38" t="s">
        <v>91</v>
      </c>
      <c r="C73" s="39"/>
      <c r="D73" s="36"/>
      <c r="E73" s="36"/>
      <c r="F73" s="36"/>
      <c r="G73" s="36"/>
      <c r="H73" s="36"/>
      <c r="I73" s="36"/>
    </row>
    <row r="74" spans="1:9" s="1" customFormat="1" ht="15">
      <c r="A74" s="37"/>
      <c r="B74" s="38" t="s">
        <v>92</v>
      </c>
      <c r="C74" s="39"/>
      <c r="D74" s="36"/>
      <c r="E74" s="36"/>
      <c r="F74" s="36"/>
      <c r="G74" s="36"/>
      <c r="H74" s="36"/>
      <c r="I74" s="36"/>
    </row>
    <row r="75" spans="1:9" s="1" customFormat="1" ht="15">
      <c r="A75" s="37"/>
      <c r="B75" s="38"/>
      <c r="C75" s="39"/>
      <c r="D75" s="36"/>
      <c r="E75" s="36"/>
      <c r="F75" s="36"/>
      <c r="G75" s="36"/>
      <c r="H75" s="36"/>
      <c r="I75" s="36"/>
    </row>
    <row r="76" spans="1:9" s="1" customFormat="1" ht="15">
      <c r="A76" s="37"/>
      <c r="B76" s="38" t="s">
        <v>93</v>
      </c>
      <c r="C76" s="39"/>
      <c r="D76" s="36"/>
      <c r="E76" s="36"/>
      <c r="F76" s="36"/>
      <c r="G76" s="36"/>
      <c r="H76" s="36"/>
      <c r="I76" s="36"/>
    </row>
    <row r="77" spans="1:9" s="1" customFormat="1" ht="15">
      <c r="A77" s="37"/>
      <c r="B77" s="38" t="s">
        <v>94</v>
      </c>
      <c r="C77" s="39"/>
      <c r="D77" s="36"/>
      <c r="E77" s="36"/>
      <c r="F77" s="36"/>
      <c r="G77" s="36"/>
      <c r="H77" s="36"/>
      <c r="I77" s="36"/>
    </row>
    <row r="78" spans="1:9" s="1" customFormat="1" ht="12.75">
      <c r="A78" s="37"/>
      <c r="B78" s="36"/>
      <c r="C78" s="37"/>
      <c r="D78" s="36"/>
      <c r="E78" s="36"/>
      <c r="F78" s="36"/>
      <c r="G78" s="36"/>
      <c r="H78" s="36"/>
      <c r="I78" s="36"/>
    </row>
    <row r="79" spans="1:9" s="1" customFormat="1" ht="12.75">
      <c r="A79" s="37"/>
      <c r="B79" s="36"/>
      <c r="C79" s="37"/>
      <c r="D79" s="36"/>
      <c r="E79" s="36"/>
      <c r="F79" s="36"/>
      <c r="G79" s="36"/>
      <c r="H79" s="36"/>
      <c r="I79" s="36"/>
    </row>
    <row r="80" spans="1:9" s="1" customFormat="1" ht="15">
      <c r="A80" s="37"/>
      <c r="B80" s="38" t="s">
        <v>95</v>
      </c>
      <c r="C80" s="39"/>
      <c r="D80" s="36"/>
      <c r="E80" s="36"/>
      <c r="F80" s="92">
        <v>1000.1</v>
      </c>
      <c r="G80" s="36"/>
      <c r="H80" s="92">
        <f>H64+F27-F61</f>
        <v>1451.8999999999987</v>
      </c>
      <c r="I80" s="36"/>
    </row>
    <row r="81" spans="1:9" s="1" customFormat="1" ht="12.75">
      <c r="A81" s="37"/>
      <c r="B81" s="36"/>
      <c r="C81" s="37"/>
      <c r="D81" s="36"/>
      <c r="E81" s="36"/>
      <c r="F81" s="36"/>
      <c r="G81" s="36"/>
      <c r="H81" s="36"/>
      <c r="I81" s="36"/>
    </row>
    <row r="82" spans="1:9" s="1" customFormat="1" ht="12.75">
      <c r="A82" s="37"/>
      <c r="B82" s="36"/>
      <c r="C82" s="37"/>
      <c r="D82" s="36"/>
      <c r="E82" s="36"/>
      <c r="F82" s="36"/>
      <c r="G82" s="36"/>
      <c r="H82" s="36"/>
      <c r="I82" s="36"/>
    </row>
    <row r="83" spans="1:9" s="1" customFormat="1" ht="15">
      <c r="A83" s="37"/>
      <c r="B83" s="38" t="s">
        <v>97</v>
      </c>
      <c r="C83" s="39"/>
      <c r="D83" s="36"/>
      <c r="E83" s="36"/>
      <c r="F83" s="36"/>
      <c r="G83" s="36"/>
      <c r="H83" s="36"/>
      <c r="I83" s="36"/>
    </row>
    <row r="84" spans="1:9" s="1" customFormat="1" ht="15">
      <c r="A84" s="37"/>
      <c r="B84" s="38" t="s">
        <v>98</v>
      </c>
      <c r="C84" s="39"/>
      <c r="D84" s="36"/>
      <c r="E84" s="36"/>
      <c r="F84" s="36"/>
      <c r="G84" s="36"/>
      <c r="H84" s="36"/>
      <c r="I84" s="36"/>
    </row>
    <row r="85" spans="1:9" s="1" customFormat="1" ht="15">
      <c r="A85" s="37"/>
      <c r="B85" s="38" t="s">
        <v>99</v>
      </c>
      <c r="C85" s="39"/>
      <c r="D85" s="36"/>
      <c r="E85" s="36"/>
      <c r="F85" s="36"/>
      <c r="G85" s="36"/>
      <c r="H85" s="36"/>
      <c r="I85" s="3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59">
      <selection activeCell="I59" sqref="A1:I16384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customWidth="1"/>
    <col min="4" max="4" width="12.7109375" style="36" customWidth="1"/>
    <col min="5" max="5" width="12.7109375" style="36" hidden="1" customWidth="1"/>
    <col min="6" max="7" width="11.421875" style="36" customWidth="1"/>
    <col min="8" max="8" width="10.7109375" style="36" hidden="1" customWidth="1"/>
    <col min="9" max="9" width="9.140625" style="36" customWidth="1"/>
    <col min="10" max="16384" width="9.140625" style="1" customWidth="1"/>
  </cols>
  <sheetData>
    <row r="1" spans="1:9" s="5" customFormat="1" ht="60" customHeight="1">
      <c r="A1" s="161" t="s">
        <v>397</v>
      </c>
      <c r="B1" s="161"/>
      <c r="C1" s="161"/>
      <c r="D1" s="161"/>
      <c r="E1" s="161"/>
      <c r="F1" s="161"/>
      <c r="G1" s="161"/>
      <c r="H1" s="161"/>
      <c r="I1" s="196"/>
    </row>
    <row r="2" spans="1:8" ht="12.75" customHeight="1">
      <c r="A2" s="40"/>
      <c r="B2" s="149" t="s">
        <v>5</v>
      </c>
      <c r="C2" s="41"/>
      <c r="D2" s="163" t="s">
        <v>6</v>
      </c>
      <c r="E2" s="150" t="s">
        <v>347</v>
      </c>
      <c r="F2" s="163" t="s">
        <v>7</v>
      </c>
      <c r="G2" s="179" t="s">
        <v>152</v>
      </c>
      <c r="H2" s="150" t="s">
        <v>348</v>
      </c>
    </row>
    <row r="3" spans="1:8" ht="28.5" customHeight="1">
      <c r="A3" s="142"/>
      <c r="B3" s="149"/>
      <c r="C3" s="41"/>
      <c r="D3" s="163"/>
      <c r="E3" s="151"/>
      <c r="F3" s="163"/>
      <c r="G3" s="180"/>
      <c r="H3" s="151"/>
    </row>
    <row r="4" spans="1:8" ht="15">
      <c r="A4" s="142"/>
      <c r="B4" s="139" t="s">
        <v>85</v>
      </c>
      <c r="C4" s="145"/>
      <c r="D4" s="140">
        <f>D5+D6+D7+D8+D9+D10+D11+D12+D13+D14+D15+D16+D17+D18+D19</f>
        <v>3995.3</v>
      </c>
      <c r="E4" s="140">
        <f>E5+E6+E7+E8+E9+E10+E11+E12+E13+E14+E15+E16+E17+E18+E19</f>
        <v>2042.3</v>
      </c>
      <c r="F4" s="140">
        <f>F5+F6+F7+F8+F9+F10+F11+F12+F13+F14+F15+F16+F17+F18+F19</f>
        <v>4032.8</v>
      </c>
      <c r="G4" s="35">
        <f>F4/D4</f>
        <v>1.0093860285835856</v>
      </c>
      <c r="H4" s="35">
        <f>F4/E4</f>
        <v>1.9746364393086229</v>
      </c>
    </row>
    <row r="5" spans="1:8" ht="15">
      <c r="A5" s="142"/>
      <c r="B5" s="138" t="s">
        <v>9</v>
      </c>
      <c r="C5" s="146"/>
      <c r="D5" s="32">
        <v>323.2</v>
      </c>
      <c r="E5" s="32">
        <v>220</v>
      </c>
      <c r="F5" s="32">
        <v>323.3</v>
      </c>
      <c r="G5" s="35">
        <f aca="true" t="shared" si="0" ref="G5:G27">F5/D5</f>
        <v>1.0003094059405941</v>
      </c>
      <c r="H5" s="35">
        <f aca="true" t="shared" si="1" ref="H5:H27">F5/E5</f>
        <v>1.4695454545454545</v>
      </c>
    </row>
    <row r="6" spans="1:8" ht="15">
      <c r="A6" s="142"/>
      <c r="B6" s="138" t="s">
        <v>314</v>
      </c>
      <c r="C6" s="146"/>
      <c r="D6" s="32">
        <v>781.1</v>
      </c>
      <c r="E6" s="32">
        <v>590.3</v>
      </c>
      <c r="F6" s="32">
        <v>812.6</v>
      </c>
      <c r="G6" s="35">
        <f t="shared" si="0"/>
        <v>1.040327742926642</v>
      </c>
      <c r="H6" s="35">
        <f t="shared" si="1"/>
        <v>1.3765881755039813</v>
      </c>
    </row>
    <row r="7" spans="1:8" ht="15">
      <c r="A7" s="142"/>
      <c r="B7" s="138" t="s">
        <v>11</v>
      </c>
      <c r="C7" s="146"/>
      <c r="D7" s="32">
        <v>227</v>
      </c>
      <c r="E7" s="32">
        <v>295</v>
      </c>
      <c r="F7" s="32">
        <v>227.1</v>
      </c>
      <c r="G7" s="35">
        <f t="shared" si="0"/>
        <v>1.0004405286343612</v>
      </c>
      <c r="H7" s="35">
        <f t="shared" si="1"/>
        <v>0.7698305084745762</v>
      </c>
    </row>
    <row r="8" spans="1:8" ht="15">
      <c r="A8" s="142"/>
      <c r="B8" s="138" t="s">
        <v>12</v>
      </c>
      <c r="C8" s="146"/>
      <c r="D8" s="32">
        <v>216.8</v>
      </c>
      <c r="E8" s="32">
        <v>90</v>
      </c>
      <c r="F8" s="32">
        <v>218.3</v>
      </c>
      <c r="G8" s="35">
        <f t="shared" si="0"/>
        <v>1.006918819188192</v>
      </c>
      <c r="H8" s="35">
        <f t="shared" si="1"/>
        <v>2.4255555555555555</v>
      </c>
    </row>
    <row r="9" spans="1:8" ht="15">
      <c r="A9" s="142"/>
      <c r="B9" s="138" t="s">
        <v>13</v>
      </c>
      <c r="C9" s="146"/>
      <c r="D9" s="32">
        <v>2088.4</v>
      </c>
      <c r="E9" s="32">
        <v>774</v>
      </c>
      <c r="F9" s="32">
        <v>2085.5</v>
      </c>
      <c r="G9" s="35">
        <f t="shared" si="0"/>
        <v>0.9986113771308178</v>
      </c>
      <c r="H9" s="35">
        <f t="shared" si="1"/>
        <v>2.6944444444444446</v>
      </c>
    </row>
    <row r="10" spans="1:8" ht="15">
      <c r="A10" s="142"/>
      <c r="B10" s="138" t="s">
        <v>110</v>
      </c>
      <c r="C10" s="146"/>
      <c r="D10" s="32">
        <v>28</v>
      </c>
      <c r="E10" s="32">
        <v>7</v>
      </c>
      <c r="F10" s="32">
        <v>28</v>
      </c>
      <c r="G10" s="35">
        <f t="shared" si="0"/>
        <v>1</v>
      </c>
      <c r="H10" s="35">
        <f t="shared" si="1"/>
        <v>4</v>
      </c>
    </row>
    <row r="11" spans="1:8" ht="15">
      <c r="A11" s="142"/>
      <c r="B11" s="138" t="s">
        <v>14</v>
      </c>
      <c r="C11" s="146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2"/>
      <c r="B12" s="138" t="s">
        <v>15</v>
      </c>
      <c r="C12" s="146"/>
      <c r="D12" s="32">
        <v>173.8</v>
      </c>
      <c r="E12" s="32">
        <v>66</v>
      </c>
      <c r="F12" s="32">
        <v>180.5</v>
      </c>
      <c r="G12" s="35">
        <f t="shared" si="0"/>
        <v>1.0385500575373992</v>
      </c>
      <c r="H12" s="35">
        <f t="shared" si="1"/>
        <v>2.734848484848485</v>
      </c>
    </row>
    <row r="13" spans="1:8" ht="15">
      <c r="A13" s="142"/>
      <c r="B13" s="138" t="s">
        <v>16</v>
      </c>
      <c r="C13" s="146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2"/>
      <c r="B14" s="138" t="s">
        <v>18</v>
      </c>
      <c r="C14" s="146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2"/>
      <c r="B15" s="138" t="s">
        <v>19</v>
      </c>
      <c r="C15" s="146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2"/>
      <c r="B16" s="138" t="s">
        <v>20</v>
      </c>
      <c r="C16" s="146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2"/>
      <c r="B17" s="138" t="s">
        <v>378</v>
      </c>
      <c r="C17" s="146"/>
      <c r="D17" s="32">
        <v>157</v>
      </c>
      <c r="E17" s="32">
        <v>0</v>
      </c>
      <c r="F17" s="32">
        <v>157.5</v>
      </c>
      <c r="G17" s="35">
        <f t="shared" si="0"/>
        <v>1.0031847133757963</v>
      </c>
      <c r="H17" s="35">
        <v>0</v>
      </c>
    </row>
    <row r="18" spans="1:8" ht="15">
      <c r="A18" s="142"/>
      <c r="B18" s="138" t="s">
        <v>124</v>
      </c>
      <c r="C18" s="146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2"/>
      <c r="B19" s="138" t="s">
        <v>25</v>
      </c>
      <c r="C19" s="146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2"/>
      <c r="B20" s="45" t="s">
        <v>84</v>
      </c>
      <c r="C20" s="50"/>
      <c r="D20" s="32">
        <f>D21+D22+D23+D25+D24</f>
        <v>772</v>
      </c>
      <c r="E20" s="32">
        <f>E21+E22+E23+E25+E24</f>
        <v>1536.6</v>
      </c>
      <c r="F20" s="32">
        <f>F21+F22+F23+F25+F24</f>
        <v>254.7</v>
      </c>
      <c r="G20" s="35">
        <f t="shared" si="0"/>
        <v>0.3299222797927461</v>
      </c>
      <c r="H20" s="35">
        <f t="shared" si="1"/>
        <v>0.1657555642327216</v>
      </c>
    </row>
    <row r="21" spans="1:8" ht="15">
      <c r="A21" s="142"/>
      <c r="B21" s="138" t="s">
        <v>27</v>
      </c>
      <c r="C21" s="146"/>
      <c r="D21" s="32">
        <v>618</v>
      </c>
      <c r="E21" s="32">
        <v>663.9</v>
      </c>
      <c r="F21" s="32">
        <v>100.7</v>
      </c>
      <c r="G21" s="35">
        <f t="shared" si="0"/>
        <v>0.16294498381877023</v>
      </c>
      <c r="H21" s="35">
        <f t="shared" si="1"/>
        <v>0.15167946979966865</v>
      </c>
    </row>
    <row r="22" spans="1:8" ht="15">
      <c r="A22" s="142"/>
      <c r="B22" s="138" t="s">
        <v>105</v>
      </c>
      <c r="C22" s="146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15">
      <c r="A23" s="142"/>
      <c r="B23" s="138" t="s">
        <v>70</v>
      </c>
      <c r="C23" s="146"/>
      <c r="D23" s="32">
        <v>0</v>
      </c>
      <c r="E23" s="32">
        <v>718.7</v>
      </c>
      <c r="F23" s="32">
        <v>0</v>
      </c>
      <c r="G23" s="35">
        <v>0</v>
      </c>
      <c r="H23" s="35">
        <f t="shared" si="1"/>
        <v>0</v>
      </c>
    </row>
    <row r="24" spans="1:8" ht="32.25" customHeight="1" thickBot="1">
      <c r="A24" s="142"/>
      <c r="B24" s="80" t="s">
        <v>160</v>
      </c>
      <c r="C24" s="81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2"/>
      <c r="B25" s="138" t="s">
        <v>30</v>
      </c>
      <c r="C25" s="146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2"/>
      <c r="B26" s="47" t="s">
        <v>31</v>
      </c>
      <c r="C26" s="82"/>
      <c r="D26" s="140">
        <f>D4+D20</f>
        <v>4767.3</v>
      </c>
      <c r="E26" s="140">
        <f>E4+E20</f>
        <v>3578.8999999999996</v>
      </c>
      <c r="F26" s="140">
        <f>F4+F20</f>
        <v>4287.5</v>
      </c>
      <c r="G26" s="35">
        <f t="shared" si="0"/>
        <v>0.8993560296184423</v>
      </c>
      <c r="H26" s="35">
        <f t="shared" si="1"/>
        <v>1.197993796976725</v>
      </c>
    </row>
    <row r="27" spans="1:8" ht="15">
      <c r="A27" s="142"/>
      <c r="B27" s="138" t="s">
        <v>111</v>
      </c>
      <c r="C27" s="146"/>
      <c r="D27" s="32">
        <f>D4</f>
        <v>3995.3</v>
      </c>
      <c r="E27" s="32">
        <f>E4</f>
        <v>2042.3</v>
      </c>
      <c r="F27" s="32">
        <f>F4</f>
        <v>4032.8</v>
      </c>
      <c r="G27" s="35">
        <f t="shared" si="0"/>
        <v>1.0093860285835856</v>
      </c>
      <c r="H27" s="35">
        <f t="shared" si="1"/>
        <v>1.9746364393086229</v>
      </c>
    </row>
    <row r="28" spans="1:8" ht="12.75">
      <c r="A28" s="154"/>
      <c r="B28" s="166"/>
      <c r="C28" s="166"/>
      <c r="D28" s="166"/>
      <c r="E28" s="166"/>
      <c r="F28" s="166"/>
      <c r="G28" s="166"/>
      <c r="H28" s="167"/>
    </row>
    <row r="29" spans="1:8" ht="17.25" customHeight="1">
      <c r="A29" s="162" t="s">
        <v>164</v>
      </c>
      <c r="B29" s="149" t="s">
        <v>32</v>
      </c>
      <c r="C29" s="152" t="s">
        <v>204</v>
      </c>
      <c r="D29" s="158" t="s">
        <v>6</v>
      </c>
      <c r="E29" s="150" t="s">
        <v>347</v>
      </c>
      <c r="F29" s="188" t="s">
        <v>7</v>
      </c>
      <c r="G29" s="179" t="s">
        <v>152</v>
      </c>
      <c r="H29" s="150" t="s">
        <v>348</v>
      </c>
    </row>
    <row r="30" spans="1:8" ht="15" customHeight="1">
      <c r="A30" s="162"/>
      <c r="B30" s="149"/>
      <c r="C30" s="153"/>
      <c r="D30" s="158"/>
      <c r="E30" s="151"/>
      <c r="F30" s="189"/>
      <c r="G30" s="180"/>
      <c r="H30" s="151"/>
    </row>
    <row r="31" spans="1:8" ht="25.5">
      <c r="A31" s="50" t="s">
        <v>72</v>
      </c>
      <c r="B31" s="45" t="s">
        <v>33</v>
      </c>
      <c r="C31" s="50"/>
      <c r="D31" s="83">
        <f>D32+D33+D34</f>
        <v>1972.1000000000001</v>
      </c>
      <c r="E31" s="83">
        <f>E32+E33+E34</f>
        <v>1878.3000000000002</v>
      </c>
      <c r="F31" s="83">
        <f>F32+F33+F34</f>
        <v>1883.7</v>
      </c>
      <c r="G31" s="84">
        <f>F31/D31</f>
        <v>0.9551746868820039</v>
      </c>
      <c r="H31" s="84">
        <f>F31/E31</f>
        <v>1.0028749401054144</v>
      </c>
    </row>
    <row r="32" spans="1:8" ht="63.75" customHeight="1">
      <c r="A32" s="146" t="s">
        <v>75</v>
      </c>
      <c r="B32" s="138" t="s">
        <v>168</v>
      </c>
      <c r="C32" s="146" t="s">
        <v>75</v>
      </c>
      <c r="D32" s="32">
        <v>1967.7</v>
      </c>
      <c r="E32" s="32">
        <v>1863.9</v>
      </c>
      <c r="F32" s="32">
        <v>1883.7</v>
      </c>
      <c r="G32" s="84">
        <f aca="true" t="shared" si="2" ref="G32:G60">F32/D32</f>
        <v>0.9573105656350054</v>
      </c>
      <c r="H32" s="84">
        <f aca="true" t="shared" si="3" ref="H32:H60">F32/E32</f>
        <v>1.0106228874939642</v>
      </c>
    </row>
    <row r="33" spans="1:8" ht="12.75" hidden="1">
      <c r="A33" s="146" t="s">
        <v>77</v>
      </c>
      <c r="B33" s="138" t="s">
        <v>38</v>
      </c>
      <c r="C33" s="146" t="s">
        <v>77</v>
      </c>
      <c r="D33" s="32">
        <v>0</v>
      </c>
      <c r="E33" s="32">
        <v>10</v>
      </c>
      <c r="F33" s="32">
        <v>0</v>
      </c>
      <c r="G33" s="84" t="e">
        <f t="shared" si="2"/>
        <v>#DIV/0!</v>
      </c>
      <c r="H33" s="84">
        <f t="shared" si="3"/>
        <v>0</v>
      </c>
    </row>
    <row r="34" spans="1:8" ht="12.75">
      <c r="A34" s="146" t="s">
        <v>134</v>
      </c>
      <c r="B34" s="138" t="s">
        <v>131</v>
      </c>
      <c r="C34" s="146"/>
      <c r="D34" s="32">
        <f>D35+D36</f>
        <v>4.4</v>
      </c>
      <c r="E34" s="32">
        <f>E35+E36</f>
        <v>4.4</v>
      </c>
      <c r="F34" s="32">
        <v>0</v>
      </c>
      <c r="G34" s="84">
        <f t="shared" si="2"/>
        <v>0</v>
      </c>
      <c r="H34" s="84">
        <f t="shared" si="3"/>
        <v>0</v>
      </c>
    </row>
    <row r="35" spans="1:9" s="16" customFormat="1" ht="25.5">
      <c r="A35" s="85"/>
      <c r="B35" s="58" t="s">
        <v>120</v>
      </c>
      <c r="C35" s="85" t="s">
        <v>224</v>
      </c>
      <c r="D35" s="86">
        <v>4.4</v>
      </c>
      <c r="E35" s="86">
        <v>4.4</v>
      </c>
      <c r="F35" s="86">
        <v>0</v>
      </c>
      <c r="G35" s="84">
        <f t="shared" si="2"/>
        <v>0</v>
      </c>
      <c r="H35" s="84">
        <f t="shared" si="3"/>
        <v>0</v>
      </c>
      <c r="I35" s="194"/>
    </row>
    <row r="36" spans="1:9" s="16" customFormat="1" ht="21" customHeight="1" hidden="1">
      <c r="A36" s="85"/>
      <c r="B36" s="58" t="s">
        <v>214</v>
      </c>
      <c r="C36" s="85" t="s">
        <v>199</v>
      </c>
      <c r="D36" s="86">
        <v>0</v>
      </c>
      <c r="E36" s="86">
        <v>0</v>
      </c>
      <c r="F36" s="86">
        <v>0</v>
      </c>
      <c r="G36" s="84" t="e">
        <f t="shared" si="2"/>
        <v>#DIV/0!</v>
      </c>
      <c r="H36" s="84" t="e">
        <f t="shared" si="3"/>
        <v>#DIV/0!</v>
      </c>
      <c r="I36" s="194"/>
    </row>
    <row r="37" spans="1:8" ht="25.5" customHeight="1">
      <c r="A37" s="50" t="s">
        <v>114</v>
      </c>
      <c r="B37" s="45" t="s">
        <v>107</v>
      </c>
      <c r="C37" s="50"/>
      <c r="D37" s="83">
        <f>D38</f>
        <v>154</v>
      </c>
      <c r="E37" s="83">
        <f>E38</f>
        <v>154</v>
      </c>
      <c r="F37" s="83">
        <f>F38</f>
        <v>154</v>
      </c>
      <c r="G37" s="84">
        <f t="shared" si="2"/>
        <v>1</v>
      </c>
      <c r="H37" s="84">
        <f t="shared" si="3"/>
        <v>1</v>
      </c>
    </row>
    <row r="38" spans="1:8" ht="38.25">
      <c r="A38" s="146" t="s">
        <v>115</v>
      </c>
      <c r="B38" s="138" t="s">
        <v>174</v>
      </c>
      <c r="C38" s="146" t="s">
        <v>282</v>
      </c>
      <c r="D38" s="32">
        <f>154.5-0.5</f>
        <v>154</v>
      </c>
      <c r="E38" s="32">
        <v>154</v>
      </c>
      <c r="F38" s="32">
        <v>154</v>
      </c>
      <c r="G38" s="84">
        <f t="shared" si="2"/>
        <v>1</v>
      </c>
      <c r="H38" s="84">
        <f t="shared" si="3"/>
        <v>1</v>
      </c>
    </row>
    <row r="39" spans="1:8" ht="25.5" hidden="1">
      <c r="A39" s="50" t="s">
        <v>78</v>
      </c>
      <c r="B39" s="45" t="s">
        <v>41</v>
      </c>
      <c r="C39" s="50"/>
      <c r="D39" s="83">
        <f aca="true" t="shared" si="4" ref="D39:F40">D40</f>
        <v>0</v>
      </c>
      <c r="E39" s="83">
        <f t="shared" si="4"/>
        <v>0</v>
      </c>
      <c r="F39" s="83">
        <f t="shared" si="4"/>
        <v>0</v>
      </c>
      <c r="G39" s="84" t="e">
        <f t="shared" si="2"/>
        <v>#DIV/0!</v>
      </c>
      <c r="H39" s="84" t="e">
        <f t="shared" si="3"/>
        <v>#DIV/0!</v>
      </c>
    </row>
    <row r="40" spans="1:8" ht="12.75" hidden="1">
      <c r="A40" s="146" t="s">
        <v>116</v>
      </c>
      <c r="B40" s="138" t="s">
        <v>109</v>
      </c>
      <c r="C40" s="146"/>
      <c r="D40" s="32">
        <f t="shared" si="4"/>
        <v>0</v>
      </c>
      <c r="E40" s="32">
        <f t="shared" si="4"/>
        <v>0</v>
      </c>
      <c r="F40" s="32">
        <f t="shared" si="4"/>
        <v>0</v>
      </c>
      <c r="G40" s="84" t="e">
        <f t="shared" si="2"/>
        <v>#DIV/0!</v>
      </c>
      <c r="H40" s="84" t="e">
        <f t="shared" si="3"/>
        <v>#DIV/0!</v>
      </c>
    </row>
    <row r="41" spans="1:9" s="16" customFormat="1" ht="38.25" hidden="1">
      <c r="A41" s="85"/>
      <c r="B41" s="58" t="s">
        <v>118</v>
      </c>
      <c r="C41" s="85" t="s">
        <v>215</v>
      </c>
      <c r="D41" s="86">
        <v>0</v>
      </c>
      <c r="E41" s="86">
        <v>0</v>
      </c>
      <c r="F41" s="86">
        <v>0</v>
      </c>
      <c r="G41" s="84" t="e">
        <f t="shared" si="2"/>
        <v>#DIV/0!</v>
      </c>
      <c r="H41" s="84" t="e">
        <f t="shared" si="3"/>
        <v>#DIV/0!</v>
      </c>
      <c r="I41" s="194"/>
    </row>
    <row r="42" spans="1:9" s="16" customFormat="1" ht="12.75" hidden="1">
      <c r="A42" s="50" t="s">
        <v>79</v>
      </c>
      <c r="B42" s="45" t="s">
        <v>43</v>
      </c>
      <c r="C42" s="50"/>
      <c r="D42" s="83">
        <f aca="true" t="shared" si="5" ref="D42:F43">D43</f>
        <v>0</v>
      </c>
      <c r="E42" s="83">
        <f t="shared" si="5"/>
        <v>0</v>
      </c>
      <c r="F42" s="83">
        <f t="shared" si="5"/>
        <v>0</v>
      </c>
      <c r="G42" s="84" t="e">
        <f t="shared" si="2"/>
        <v>#DIV/0!</v>
      </c>
      <c r="H42" s="84" t="e">
        <f t="shared" si="3"/>
        <v>#DIV/0!</v>
      </c>
      <c r="I42" s="194"/>
    </row>
    <row r="43" spans="1:9" s="16" customFormat="1" ht="31.5" customHeight="1" hidden="1">
      <c r="A43" s="143" t="s">
        <v>80</v>
      </c>
      <c r="B43" s="68" t="s">
        <v>129</v>
      </c>
      <c r="C43" s="146"/>
      <c r="D43" s="32">
        <f t="shared" si="5"/>
        <v>0</v>
      </c>
      <c r="E43" s="32">
        <f t="shared" si="5"/>
        <v>0</v>
      </c>
      <c r="F43" s="32">
        <f t="shared" si="5"/>
        <v>0</v>
      </c>
      <c r="G43" s="84" t="e">
        <f t="shared" si="2"/>
        <v>#DIV/0!</v>
      </c>
      <c r="H43" s="84" t="e">
        <f t="shared" si="3"/>
        <v>#DIV/0!</v>
      </c>
      <c r="I43" s="194"/>
    </row>
    <row r="44" spans="1:9" s="16" customFormat="1" ht="33" customHeight="1" hidden="1">
      <c r="A44" s="85"/>
      <c r="B44" s="61" t="s">
        <v>129</v>
      </c>
      <c r="C44" s="85" t="s">
        <v>296</v>
      </c>
      <c r="D44" s="86">
        <f>0</f>
        <v>0</v>
      </c>
      <c r="E44" s="86">
        <f>0</f>
        <v>0</v>
      </c>
      <c r="F44" s="86">
        <f>0</f>
        <v>0</v>
      </c>
      <c r="G44" s="84" t="e">
        <f t="shared" si="2"/>
        <v>#DIV/0!</v>
      </c>
      <c r="H44" s="84" t="e">
        <f t="shared" si="3"/>
        <v>#DIV/0!</v>
      </c>
      <c r="I44" s="194"/>
    </row>
    <row r="45" spans="1:8" ht="25.5">
      <c r="A45" s="50" t="s">
        <v>81</v>
      </c>
      <c r="B45" s="45" t="s">
        <v>44</v>
      </c>
      <c r="C45" s="50"/>
      <c r="D45" s="83">
        <f>D46</f>
        <v>476.3</v>
      </c>
      <c r="E45" s="83">
        <f>E46</f>
        <v>331.2</v>
      </c>
      <c r="F45" s="83">
        <f>F46</f>
        <v>395.5</v>
      </c>
      <c r="G45" s="84">
        <f t="shared" si="2"/>
        <v>0.830359017425992</v>
      </c>
      <c r="H45" s="84">
        <f t="shared" si="3"/>
        <v>1.1941425120772948</v>
      </c>
    </row>
    <row r="46" spans="1:8" ht="12.75">
      <c r="A46" s="146" t="s">
        <v>47</v>
      </c>
      <c r="B46" s="138" t="s">
        <v>48</v>
      </c>
      <c r="C46" s="146"/>
      <c r="D46" s="32">
        <f>D47+D48+D49</f>
        <v>476.3</v>
      </c>
      <c r="E46" s="32">
        <f>E47+E48+E49</f>
        <v>331.2</v>
      </c>
      <c r="F46" s="32">
        <f>F47+F48+F49</f>
        <v>395.5</v>
      </c>
      <c r="G46" s="84">
        <f t="shared" si="2"/>
        <v>0.830359017425992</v>
      </c>
      <c r="H46" s="84">
        <f t="shared" si="3"/>
        <v>1.1941425120772948</v>
      </c>
    </row>
    <row r="47" spans="1:9" s="16" customFormat="1" ht="12.75">
      <c r="A47" s="85"/>
      <c r="B47" s="58" t="s">
        <v>102</v>
      </c>
      <c r="C47" s="85" t="s">
        <v>271</v>
      </c>
      <c r="D47" s="86">
        <v>331.3</v>
      </c>
      <c r="E47" s="86">
        <v>246.2</v>
      </c>
      <c r="F47" s="86">
        <v>331.2</v>
      </c>
      <c r="G47" s="84">
        <f t="shared" si="2"/>
        <v>0.9996981587684877</v>
      </c>
      <c r="H47" s="84">
        <f t="shared" si="3"/>
        <v>1.3452477660438669</v>
      </c>
      <c r="I47" s="194"/>
    </row>
    <row r="48" spans="1:9" s="16" customFormat="1" ht="22.5" customHeight="1">
      <c r="A48" s="85"/>
      <c r="B48" s="58" t="s">
        <v>276</v>
      </c>
      <c r="C48" s="85" t="s">
        <v>272</v>
      </c>
      <c r="D48" s="86">
        <v>25</v>
      </c>
      <c r="E48" s="86">
        <v>25</v>
      </c>
      <c r="F48" s="86">
        <v>15.3</v>
      </c>
      <c r="G48" s="84">
        <f t="shared" si="2"/>
        <v>0.612</v>
      </c>
      <c r="H48" s="84">
        <f t="shared" si="3"/>
        <v>0.612</v>
      </c>
      <c r="I48" s="194"/>
    </row>
    <row r="49" spans="1:9" s="16" customFormat="1" ht="29.25" customHeight="1">
      <c r="A49" s="85"/>
      <c r="B49" s="58" t="s">
        <v>186</v>
      </c>
      <c r="C49" s="85" t="s">
        <v>277</v>
      </c>
      <c r="D49" s="86">
        <v>120</v>
      </c>
      <c r="E49" s="86">
        <v>60</v>
      </c>
      <c r="F49" s="86">
        <v>49</v>
      </c>
      <c r="G49" s="84">
        <f t="shared" si="2"/>
        <v>0.4083333333333333</v>
      </c>
      <c r="H49" s="84">
        <f t="shared" si="3"/>
        <v>0.8166666666666667</v>
      </c>
      <c r="I49" s="194"/>
    </row>
    <row r="50" spans="1:8" ht="27" customHeight="1">
      <c r="A50" s="62" t="s">
        <v>132</v>
      </c>
      <c r="B50" s="144" t="s">
        <v>130</v>
      </c>
      <c r="C50" s="62"/>
      <c r="D50" s="32">
        <f aca="true" t="shared" si="6" ref="D50:F51">D51</f>
        <v>1</v>
      </c>
      <c r="E50" s="32">
        <f t="shared" si="6"/>
        <v>1</v>
      </c>
      <c r="F50" s="32">
        <f t="shared" si="6"/>
        <v>0.3</v>
      </c>
      <c r="G50" s="84">
        <f t="shared" si="2"/>
        <v>0.3</v>
      </c>
      <c r="H50" s="84">
        <f t="shared" si="3"/>
        <v>0.3</v>
      </c>
    </row>
    <row r="51" spans="1:8" ht="29.25" customHeight="1">
      <c r="A51" s="143" t="s">
        <v>126</v>
      </c>
      <c r="B51" s="68" t="s">
        <v>133</v>
      </c>
      <c r="C51" s="143"/>
      <c r="D51" s="32">
        <f t="shared" si="6"/>
        <v>1</v>
      </c>
      <c r="E51" s="32">
        <f t="shared" si="6"/>
        <v>1</v>
      </c>
      <c r="F51" s="32">
        <f t="shared" si="6"/>
        <v>0.3</v>
      </c>
      <c r="G51" s="84">
        <f t="shared" si="2"/>
        <v>0.3</v>
      </c>
      <c r="H51" s="84">
        <f t="shared" si="3"/>
        <v>0.3</v>
      </c>
    </row>
    <row r="52" spans="1:9" s="16" customFormat="1" ht="30.75" customHeight="1">
      <c r="A52" s="85"/>
      <c r="B52" s="58" t="s">
        <v>285</v>
      </c>
      <c r="C52" s="85" t="s">
        <v>278</v>
      </c>
      <c r="D52" s="86">
        <v>1</v>
      </c>
      <c r="E52" s="86">
        <v>1</v>
      </c>
      <c r="F52" s="86">
        <v>0.3</v>
      </c>
      <c r="G52" s="84">
        <f t="shared" si="2"/>
        <v>0.3</v>
      </c>
      <c r="H52" s="84">
        <f t="shared" si="3"/>
        <v>0.3</v>
      </c>
      <c r="I52" s="194"/>
    </row>
    <row r="53" spans="1:8" ht="17.25" customHeight="1" hidden="1">
      <c r="A53" s="50" t="s">
        <v>49</v>
      </c>
      <c r="B53" s="45" t="s">
        <v>50</v>
      </c>
      <c r="C53" s="50"/>
      <c r="D53" s="83">
        <f aca="true" t="shared" si="7" ref="D53:F54">D54</f>
        <v>0</v>
      </c>
      <c r="E53" s="83">
        <f t="shared" si="7"/>
        <v>3</v>
      </c>
      <c r="F53" s="83">
        <f t="shared" si="7"/>
        <v>0</v>
      </c>
      <c r="G53" s="84" t="e">
        <f t="shared" si="2"/>
        <v>#DIV/0!</v>
      </c>
      <c r="H53" s="84">
        <f t="shared" si="3"/>
        <v>0</v>
      </c>
    </row>
    <row r="54" spans="1:8" ht="18" customHeight="1" hidden="1">
      <c r="A54" s="146" t="s">
        <v>54</v>
      </c>
      <c r="B54" s="138" t="s">
        <v>55</v>
      </c>
      <c r="C54" s="146"/>
      <c r="D54" s="32">
        <f t="shared" si="7"/>
        <v>0</v>
      </c>
      <c r="E54" s="32">
        <f t="shared" si="7"/>
        <v>3</v>
      </c>
      <c r="F54" s="32">
        <f t="shared" si="7"/>
        <v>0</v>
      </c>
      <c r="G54" s="84" t="e">
        <f t="shared" si="2"/>
        <v>#DIV/0!</v>
      </c>
      <c r="H54" s="84">
        <f t="shared" si="3"/>
        <v>0</v>
      </c>
    </row>
    <row r="55" spans="1:9" s="16" customFormat="1" ht="30.75" customHeight="1" hidden="1">
      <c r="A55" s="85"/>
      <c r="B55" s="58" t="s">
        <v>279</v>
      </c>
      <c r="C55" s="85" t="s">
        <v>280</v>
      </c>
      <c r="D55" s="86">
        <v>0</v>
      </c>
      <c r="E55" s="86">
        <v>3</v>
      </c>
      <c r="F55" s="86">
        <v>0</v>
      </c>
      <c r="G55" s="84" t="e">
        <f t="shared" si="2"/>
        <v>#DIV/0!</v>
      </c>
      <c r="H55" s="84">
        <f t="shared" si="3"/>
        <v>0</v>
      </c>
      <c r="I55" s="194"/>
    </row>
    <row r="56" spans="1:9" s="16" customFormat="1" ht="24" customHeight="1">
      <c r="A56" s="50">
        <v>1001</v>
      </c>
      <c r="B56" s="45" t="s">
        <v>190</v>
      </c>
      <c r="C56" s="146" t="s">
        <v>400</v>
      </c>
      <c r="D56" s="32">
        <v>30</v>
      </c>
      <c r="E56" s="32">
        <v>22.5</v>
      </c>
      <c r="F56" s="32">
        <v>30</v>
      </c>
      <c r="G56" s="84">
        <f t="shared" si="2"/>
        <v>1</v>
      </c>
      <c r="H56" s="84">
        <f t="shared" si="3"/>
        <v>1.3333333333333333</v>
      </c>
      <c r="I56" s="194"/>
    </row>
    <row r="57" spans="1:8" ht="12.75">
      <c r="A57" s="50"/>
      <c r="B57" s="45" t="s">
        <v>103</v>
      </c>
      <c r="C57" s="50"/>
      <c r="D57" s="83">
        <f>D58</f>
        <v>2309.4</v>
      </c>
      <c r="E57" s="83">
        <f>E58</f>
        <v>1324.4</v>
      </c>
      <c r="F57" s="83">
        <f>F58</f>
        <v>1884.4</v>
      </c>
      <c r="G57" s="84">
        <f t="shared" si="2"/>
        <v>0.8159695158915736</v>
      </c>
      <c r="H57" s="84">
        <f t="shared" si="3"/>
        <v>1.4228329809725158</v>
      </c>
    </row>
    <row r="58" spans="1:9" s="16" customFormat="1" ht="25.5">
      <c r="A58" s="85"/>
      <c r="B58" s="58" t="s">
        <v>104</v>
      </c>
      <c r="C58" s="85" t="s">
        <v>209</v>
      </c>
      <c r="D58" s="86">
        <v>2309.4</v>
      </c>
      <c r="E58" s="86">
        <v>1324.4</v>
      </c>
      <c r="F58" s="86">
        <v>1884.4</v>
      </c>
      <c r="G58" s="84">
        <f t="shared" si="2"/>
        <v>0.8159695158915736</v>
      </c>
      <c r="H58" s="84">
        <f t="shared" si="3"/>
        <v>1.4228329809725158</v>
      </c>
      <c r="I58" s="194"/>
    </row>
    <row r="59" spans="1:8" ht="22.5" customHeight="1">
      <c r="A59" s="146"/>
      <c r="B59" s="69" t="s">
        <v>71</v>
      </c>
      <c r="C59" s="87"/>
      <c r="D59" s="88">
        <f>D31+D37+D39+D45+D50+D53+D57+D56</f>
        <v>4942.800000000001</v>
      </c>
      <c r="E59" s="88">
        <f>E31+E37+E39+E45+E50+E53+E57+E56</f>
        <v>3714.4</v>
      </c>
      <c r="F59" s="88">
        <f>F31+F37+F39+F45+F50+F53+F57+F56</f>
        <v>4347.9</v>
      </c>
      <c r="G59" s="84">
        <f t="shared" si="2"/>
        <v>0.8796431172614709</v>
      </c>
      <c r="H59" s="84">
        <f t="shared" si="3"/>
        <v>1.1705524445401678</v>
      </c>
    </row>
    <row r="60" spans="1:8" ht="15">
      <c r="A60" s="89"/>
      <c r="B60" s="138" t="s">
        <v>86</v>
      </c>
      <c r="C60" s="146"/>
      <c r="D60" s="90">
        <f>D57</f>
        <v>2309.4</v>
      </c>
      <c r="E60" s="90">
        <f>E57</f>
        <v>1324.4</v>
      </c>
      <c r="F60" s="90">
        <f>F57</f>
        <v>1884.4</v>
      </c>
      <c r="G60" s="84">
        <f t="shared" si="2"/>
        <v>0.8159695158915736</v>
      </c>
      <c r="H60" s="84">
        <f t="shared" si="3"/>
        <v>1.4228329809725158</v>
      </c>
    </row>
    <row r="63" spans="2:8" ht="15">
      <c r="B63" s="38" t="s">
        <v>96</v>
      </c>
      <c r="C63" s="39"/>
      <c r="F63" s="36">
        <v>175.6</v>
      </c>
      <c r="H63" s="36">
        <v>998.2</v>
      </c>
    </row>
    <row r="64" spans="2:3" ht="15">
      <c r="B64" s="38"/>
      <c r="C64" s="39"/>
    </row>
    <row r="65" spans="2:3" ht="15">
      <c r="B65" s="38" t="s">
        <v>87</v>
      </c>
      <c r="C65" s="39"/>
    </row>
    <row r="66" spans="2:3" ht="15">
      <c r="B66" s="38" t="s">
        <v>88</v>
      </c>
      <c r="C66" s="39"/>
    </row>
    <row r="67" spans="2:3" ht="15">
      <c r="B67" s="38"/>
      <c r="C67" s="39"/>
    </row>
    <row r="68" spans="2:3" ht="15">
      <c r="B68" s="38" t="s">
        <v>89</v>
      </c>
      <c r="C68" s="39"/>
    </row>
    <row r="69" spans="2:3" ht="15">
      <c r="B69" s="38" t="s">
        <v>90</v>
      </c>
      <c r="C69" s="39"/>
    </row>
    <row r="70" spans="2:3" ht="15">
      <c r="B70" s="38"/>
      <c r="C70" s="39"/>
    </row>
    <row r="71" spans="2:3" ht="15">
      <c r="B71" s="38" t="s">
        <v>91</v>
      </c>
      <c r="C71" s="39"/>
    </row>
    <row r="72" spans="2:3" ht="15">
      <c r="B72" s="38" t="s">
        <v>92</v>
      </c>
      <c r="C72" s="39"/>
    </row>
    <row r="73" spans="2:3" ht="15">
      <c r="B73" s="38"/>
      <c r="C73" s="39"/>
    </row>
    <row r="74" spans="2:3" ht="15">
      <c r="B74" s="38" t="s">
        <v>93</v>
      </c>
      <c r="C74" s="39"/>
    </row>
    <row r="75" spans="2:3" ht="15">
      <c r="B75" s="38" t="s">
        <v>94</v>
      </c>
      <c r="C75" s="39"/>
    </row>
    <row r="78" spans="2:8" ht="15">
      <c r="B78" s="38" t="s">
        <v>95</v>
      </c>
      <c r="C78" s="39"/>
      <c r="F78" s="43">
        <v>115.1</v>
      </c>
      <c r="H78" s="43">
        <f>F26+H63-F59</f>
        <v>937.8000000000002</v>
      </c>
    </row>
    <row r="81" spans="2:3" ht="15">
      <c r="B81" s="38" t="s">
        <v>97</v>
      </c>
      <c r="C81" s="39"/>
    </row>
    <row r="82" spans="2:3" ht="15">
      <c r="B82" s="38" t="s">
        <v>98</v>
      </c>
      <c r="C82" s="39"/>
    </row>
    <row r="83" spans="2:3" ht="15">
      <c r="B83" s="38" t="s">
        <v>99</v>
      </c>
      <c r="C83" s="39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66"/>
  <sheetViews>
    <sheetView tabSelected="1" zoomScalePageLayoutView="0" workbookViewId="0" topLeftCell="A140">
      <selection activeCell="E154" sqref="E154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hidden="1" customWidth="1"/>
    <col min="5" max="5" width="14.140625" style="36" customWidth="1"/>
    <col min="6" max="6" width="11.28125" style="72" customWidth="1"/>
    <col min="7" max="7" width="11.421875" style="72" hidden="1" customWidth="1"/>
    <col min="8" max="16384" width="9.140625" style="36" customWidth="1"/>
  </cols>
  <sheetData>
    <row r="1" spans="1:7" s="134" customFormat="1" ht="57.75" customHeight="1">
      <c r="A1" s="161" t="s">
        <v>398</v>
      </c>
      <c r="B1" s="161"/>
      <c r="C1" s="161"/>
      <c r="D1" s="161"/>
      <c r="E1" s="161"/>
      <c r="F1" s="161"/>
      <c r="G1" s="161"/>
    </row>
    <row r="2" spans="1:7" ht="15" customHeight="1">
      <c r="A2" s="191"/>
      <c r="B2" s="149" t="s">
        <v>5</v>
      </c>
      <c r="C2" s="163" t="s">
        <v>6</v>
      </c>
      <c r="D2" s="150" t="s">
        <v>347</v>
      </c>
      <c r="E2" s="163" t="s">
        <v>7</v>
      </c>
      <c r="F2" s="150" t="s">
        <v>152</v>
      </c>
      <c r="G2" s="150" t="s">
        <v>348</v>
      </c>
    </row>
    <row r="3" spans="1:7" ht="15" customHeight="1">
      <c r="A3" s="192"/>
      <c r="B3" s="149"/>
      <c r="C3" s="163"/>
      <c r="D3" s="151"/>
      <c r="E3" s="163"/>
      <c r="F3" s="151"/>
      <c r="G3" s="151"/>
    </row>
    <row r="4" spans="1:7" ht="15">
      <c r="A4" s="147"/>
      <c r="B4" s="139" t="s">
        <v>85</v>
      </c>
      <c r="C4" s="140">
        <f>C5+C6+C7+C8+C9+C10+C11+C12+C13+C14+C15+C16+C17+C18+C19+C20+C21+C23</f>
        <v>246854.09999999998</v>
      </c>
      <c r="D4" s="140">
        <f>D5+D6+D7+D8+D9+D10+D11+D12+D13+D14+D15+D16+D17+D18+D19+D20+D21+D23</f>
        <v>166852.5</v>
      </c>
      <c r="E4" s="140">
        <f>E5+E6+E7+E8+E9+E10+E11+E12+E13+E14+E15+E16+E17+E18+E19+E20+E21+E23</f>
        <v>251536.20000000004</v>
      </c>
      <c r="F4" s="44">
        <f>E4/C4</f>
        <v>1.0189670740733092</v>
      </c>
      <c r="G4" s="44">
        <f>E4/D4</f>
        <v>1.507536297028813</v>
      </c>
    </row>
    <row r="5" spans="1:7" ht="15">
      <c r="A5" s="147"/>
      <c r="B5" s="138" t="s">
        <v>9</v>
      </c>
      <c r="C5" s="32">
        <v>141158.5</v>
      </c>
      <c r="D5" s="32">
        <v>97235</v>
      </c>
      <c r="E5" s="32">
        <v>141454</v>
      </c>
      <c r="F5" s="44">
        <f aca="true" t="shared" si="0" ref="F5:F36">E5/C5</f>
        <v>1.0020933914712893</v>
      </c>
      <c r="G5" s="44">
        <f aca="true" t="shared" si="1" ref="G5:G36">E5/D5</f>
        <v>1.4547642309867845</v>
      </c>
    </row>
    <row r="6" spans="1:7" ht="15">
      <c r="A6" s="147"/>
      <c r="B6" s="138" t="s">
        <v>10</v>
      </c>
      <c r="C6" s="32">
        <v>20330</v>
      </c>
      <c r="D6" s="32">
        <v>14800</v>
      </c>
      <c r="E6" s="32">
        <v>20409.7</v>
      </c>
      <c r="F6" s="44">
        <f t="shared" si="0"/>
        <v>1.0039203148057059</v>
      </c>
      <c r="G6" s="44">
        <f t="shared" si="1"/>
        <v>1.3790337837837838</v>
      </c>
    </row>
    <row r="7" spans="1:7" ht="15">
      <c r="A7" s="147"/>
      <c r="B7" s="138" t="s">
        <v>11</v>
      </c>
      <c r="C7" s="32">
        <v>6200</v>
      </c>
      <c r="D7" s="32">
        <v>3836</v>
      </c>
      <c r="E7" s="32">
        <v>6217.6</v>
      </c>
      <c r="F7" s="44">
        <f t="shared" si="0"/>
        <v>1.0028387096774194</v>
      </c>
      <c r="G7" s="44">
        <f t="shared" si="1"/>
        <v>1.6208550573514078</v>
      </c>
    </row>
    <row r="8" spans="1:7" ht="15">
      <c r="A8" s="147"/>
      <c r="B8" s="138" t="s">
        <v>314</v>
      </c>
      <c r="C8" s="32">
        <v>15105.3</v>
      </c>
      <c r="D8" s="32">
        <v>11415.9</v>
      </c>
      <c r="E8" s="32">
        <v>15715.1</v>
      </c>
      <c r="F8" s="44">
        <f t="shared" si="0"/>
        <v>1.0403699363799461</v>
      </c>
      <c r="G8" s="44">
        <f t="shared" si="1"/>
        <v>1.3765975525363747</v>
      </c>
    </row>
    <row r="9" spans="1:7" ht="15">
      <c r="A9" s="147"/>
      <c r="B9" s="138" t="s">
        <v>12</v>
      </c>
      <c r="C9" s="32">
        <v>8284.7</v>
      </c>
      <c r="D9" s="32">
        <v>3580</v>
      </c>
      <c r="E9" s="32">
        <v>8396.9</v>
      </c>
      <c r="F9" s="44">
        <f t="shared" si="0"/>
        <v>1.0135430371648941</v>
      </c>
      <c r="G9" s="44">
        <f t="shared" si="1"/>
        <v>2.3455027932960895</v>
      </c>
    </row>
    <row r="10" spans="1:7" ht="15">
      <c r="A10" s="147"/>
      <c r="B10" s="138" t="s">
        <v>13</v>
      </c>
      <c r="C10" s="32">
        <v>24286.4</v>
      </c>
      <c r="D10" s="32">
        <v>15194</v>
      </c>
      <c r="E10" s="32">
        <v>27555.9</v>
      </c>
      <c r="F10" s="44">
        <f t="shared" si="0"/>
        <v>1.1346226694775676</v>
      </c>
      <c r="G10" s="44">
        <f t="shared" si="1"/>
        <v>1.8136040542319338</v>
      </c>
    </row>
    <row r="11" spans="1:7" ht="15">
      <c r="A11" s="147"/>
      <c r="B11" s="138" t="s">
        <v>110</v>
      </c>
      <c r="C11" s="32">
        <v>3709.3</v>
      </c>
      <c r="D11" s="32">
        <v>2440</v>
      </c>
      <c r="E11" s="32">
        <v>3768.1</v>
      </c>
      <c r="F11" s="44">
        <f t="shared" si="0"/>
        <v>1.0158520475561426</v>
      </c>
      <c r="G11" s="44">
        <f t="shared" si="1"/>
        <v>1.5443032786885245</v>
      </c>
    </row>
    <row r="12" spans="1:7" ht="15">
      <c r="A12" s="147"/>
      <c r="B12" s="138" t="s">
        <v>14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47"/>
      <c r="B13" s="138" t="s">
        <v>15</v>
      </c>
      <c r="C13" s="32">
        <v>8345.8</v>
      </c>
      <c r="D13" s="32">
        <v>4849</v>
      </c>
      <c r="E13" s="32">
        <v>8467.7</v>
      </c>
      <c r="F13" s="44">
        <f t="shared" si="0"/>
        <v>1.0146061492007958</v>
      </c>
      <c r="G13" s="44">
        <f t="shared" si="1"/>
        <v>1.7462775830068056</v>
      </c>
    </row>
    <row r="14" spans="1:7" ht="15">
      <c r="A14" s="147"/>
      <c r="B14" s="138" t="s">
        <v>16</v>
      </c>
      <c r="C14" s="32">
        <v>2444.7</v>
      </c>
      <c r="D14" s="32">
        <v>1812.4</v>
      </c>
      <c r="E14" s="32">
        <v>2509.2</v>
      </c>
      <c r="F14" s="44">
        <f t="shared" si="0"/>
        <v>1.0263836053503497</v>
      </c>
      <c r="G14" s="44">
        <f t="shared" si="1"/>
        <v>1.3844625910395054</v>
      </c>
    </row>
    <row r="15" spans="1:7" ht="15">
      <c r="A15" s="147"/>
      <c r="B15" s="138" t="s">
        <v>17</v>
      </c>
      <c r="C15" s="32">
        <v>50</v>
      </c>
      <c r="D15" s="32">
        <v>50</v>
      </c>
      <c r="E15" s="32">
        <v>63.7</v>
      </c>
      <c r="F15" s="44">
        <f t="shared" si="0"/>
        <v>1.274</v>
      </c>
      <c r="G15" s="44">
        <v>0</v>
      </c>
    </row>
    <row r="16" spans="1:7" ht="15">
      <c r="A16" s="147"/>
      <c r="B16" s="138" t="s">
        <v>18</v>
      </c>
      <c r="C16" s="32">
        <v>440</v>
      </c>
      <c r="D16" s="32">
        <v>300</v>
      </c>
      <c r="E16" s="32">
        <v>449.7</v>
      </c>
      <c r="F16" s="44">
        <f t="shared" si="0"/>
        <v>1.0220454545454545</v>
      </c>
      <c r="G16" s="44">
        <f t="shared" si="1"/>
        <v>1.4989999999999999</v>
      </c>
    </row>
    <row r="17" spans="1:7" ht="15">
      <c r="A17" s="147"/>
      <c r="B17" s="138" t="s">
        <v>19</v>
      </c>
      <c r="C17" s="32">
        <v>915.9</v>
      </c>
      <c r="D17" s="32">
        <v>595</v>
      </c>
      <c r="E17" s="32">
        <v>917.4</v>
      </c>
      <c r="F17" s="44">
        <f t="shared" si="0"/>
        <v>1.0016377333770061</v>
      </c>
      <c r="G17" s="44">
        <f t="shared" si="1"/>
        <v>1.5418487394957983</v>
      </c>
    </row>
    <row r="18" spans="1:7" ht="15" hidden="1">
      <c r="A18" s="147"/>
      <c r="B18" s="138" t="s">
        <v>20</v>
      </c>
      <c r="C18" s="32"/>
      <c r="D18" s="32"/>
      <c r="E18" s="32"/>
      <c r="F18" s="44">
        <v>0</v>
      </c>
      <c r="G18" s="44">
        <v>0</v>
      </c>
    </row>
    <row r="19" spans="1:7" ht="15">
      <c r="A19" s="147"/>
      <c r="B19" s="138" t="s">
        <v>21</v>
      </c>
      <c r="C19" s="32">
        <v>2468.5</v>
      </c>
      <c r="D19" s="32">
        <v>1472.5</v>
      </c>
      <c r="E19" s="32">
        <v>2472.6</v>
      </c>
      <c r="F19" s="44">
        <f t="shared" si="0"/>
        <v>1.00166092768888</v>
      </c>
      <c r="G19" s="44">
        <v>0</v>
      </c>
    </row>
    <row r="20" spans="1:7" ht="15">
      <c r="A20" s="147"/>
      <c r="B20" s="138" t="s">
        <v>377</v>
      </c>
      <c r="C20" s="32">
        <v>10135</v>
      </c>
      <c r="D20" s="32">
        <v>7047</v>
      </c>
      <c r="E20" s="32">
        <v>10153.4</v>
      </c>
      <c r="F20" s="44">
        <f t="shared" si="0"/>
        <v>1.0018154908732115</v>
      </c>
      <c r="G20" s="44">
        <f t="shared" si="1"/>
        <v>1.4408116929189725</v>
      </c>
    </row>
    <row r="21" spans="1:7" ht="15">
      <c r="A21" s="147"/>
      <c r="B21" s="138" t="s">
        <v>23</v>
      </c>
      <c r="C21" s="32">
        <v>2980</v>
      </c>
      <c r="D21" s="32">
        <v>2225.7</v>
      </c>
      <c r="E21" s="32">
        <v>2984.4</v>
      </c>
      <c r="F21" s="44">
        <f t="shared" si="0"/>
        <v>1.0014765100671141</v>
      </c>
      <c r="G21" s="44">
        <f t="shared" si="1"/>
        <v>1.340881520420542</v>
      </c>
    </row>
    <row r="22" spans="1:7" ht="15">
      <c r="A22" s="147"/>
      <c r="B22" s="138" t="s">
        <v>24</v>
      </c>
      <c r="C22" s="32">
        <v>734</v>
      </c>
      <c r="D22" s="32">
        <v>634</v>
      </c>
      <c r="E22" s="32">
        <v>734</v>
      </c>
      <c r="F22" s="44">
        <f t="shared" si="0"/>
        <v>1</v>
      </c>
      <c r="G22" s="44">
        <f t="shared" si="1"/>
        <v>1.1577287066246056</v>
      </c>
    </row>
    <row r="23" spans="1:7" ht="15">
      <c r="A23" s="147"/>
      <c r="B23" s="138" t="s">
        <v>25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0.8</v>
      </c>
      <c r="F23" s="44">
        <v>0</v>
      </c>
      <c r="G23" s="44">
        <v>0</v>
      </c>
    </row>
    <row r="24" spans="1:7" ht="15">
      <c r="A24" s="147"/>
      <c r="B24" s="45" t="s">
        <v>84</v>
      </c>
      <c r="C24" s="32">
        <f>C25+C26+C28+C29+C31+C30+C32</f>
        <v>517032.89999999997</v>
      </c>
      <c r="D24" s="32">
        <f>D25+D26+D28+D29+D31+D30+D32</f>
        <v>393238.89999999997</v>
      </c>
      <c r="E24" s="32">
        <f>E25+E26+E28+E29+E31+E30+E32</f>
        <v>506245.39999999997</v>
      </c>
      <c r="F24" s="44">
        <f t="shared" si="0"/>
        <v>0.9791357571249334</v>
      </c>
      <c r="G24" s="44">
        <f t="shared" si="1"/>
        <v>1.2873736550478603</v>
      </c>
    </row>
    <row r="25" spans="1:7" ht="21" customHeight="1">
      <c r="A25" s="147"/>
      <c r="B25" s="138" t="s">
        <v>27</v>
      </c>
      <c r="C25" s="32">
        <f>МР!D25+'МО г.Ртищево'!D21+'Кр-звезда'!D21+Макарово!D22+Октябрьский!D21+Салтыковка!D21+Урусово!D22+'Ш-Голицыно'!D21</f>
        <v>114509.79999999999</v>
      </c>
      <c r="D25" s="32">
        <f>МР!E25+'МО г.Ртищево'!E21+'Кр-звезда'!E21+Макарово!E22+Октябрьский!E21+Салтыковка!E21+Урусово!E22+'Ш-Голицыно'!E21</f>
        <v>84539.00000000001</v>
      </c>
      <c r="E25" s="32">
        <f>МР!F25+'МО г.Ртищево'!F21+'Кр-звезда'!F21+Макарово!F22+Октябрьский!F21+Салтыковка!F21+Урусово!F22+'Ш-Голицыно'!F21</f>
        <v>113708.99999999999</v>
      </c>
      <c r="F25" s="44">
        <f t="shared" si="0"/>
        <v>0.9930067120892709</v>
      </c>
      <c r="G25" s="44">
        <f t="shared" si="1"/>
        <v>1.345047847738913</v>
      </c>
    </row>
    <row r="26" spans="1:7" ht="23.25" customHeight="1">
      <c r="A26" s="147"/>
      <c r="B26" s="138" t="s">
        <v>28</v>
      </c>
      <c r="C26" s="32">
        <f>МР!D26+924</f>
        <v>353459.5</v>
      </c>
      <c r="D26" s="32">
        <f>МР!E26+'Кр-звезда'!E23+Макарово!E23+Октябрьский!E22+Салтыковка!E22+Урусово!E23+'Ш-Голицыно'!E22</f>
        <v>266911.6</v>
      </c>
      <c r="E26" s="32">
        <f>МР!F26+'Кр-звезда'!F23+Макарово!F23+Октябрьский!F22+Салтыковка!F22+Урусово!F23+'Ш-Голицыно'!F22</f>
        <v>353330.1</v>
      </c>
      <c r="F26" s="44">
        <f t="shared" si="0"/>
        <v>0.9996339043086973</v>
      </c>
      <c r="G26" s="44">
        <f t="shared" si="1"/>
        <v>1.323771990426793</v>
      </c>
    </row>
    <row r="27" spans="1:7" ht="23.25" customHeight="1">
      <c r="A27" s="147"/>
      <c r="B27" s="138" t="s">
        <v>165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924</v>
      </c>
      <c r="E27" s="32">
        <f>'Кр-звезда'!F23+Макарово!F23+Октябрьский!F22+Салтыковка!F22+Урусово!F23+'Ш-Голицыно'!F22</f>
        <v>924</v>
      </c>
      <c r="F27" s="44">
        <f t="shared" si="0"/>
        <v>1</v>
      </c>
      <c r="G27" s="44">
        <f t="shared" si="1"/>
        <v>1</v>
      </c>
    </row>
    <row r="28" spans="1:7" ht="22.5" customHeight="1">
      <c r="A28" s="147"/>
      <c r="B28" s="138" t="s">
        <v>29</v>
      </c>
      <c r="C28" s="32">
        <f>МР!D27+'МО г.Ртищево'!D22+'МО г.Ртищево'!D23</f>
        <v>24008.5</v>
      </c>
      <c r="D28" s="32">
        <f>МР!E27+'МО г.Ртищево'!E22+'МО г.Ртищево'!E23</f>
        <v>22213.899999999998</v>
      </c>
      <c r="E28" s="32">
        <f>МР!F27+'МО г.Ртищево'!F22+'МО г.Ртищево'!F23</f>
        <v>16824.7</v>
      </c>
      <c r="F28" s="44">
        <f t="shared" si="0"/>
        <v>0.7007809734052524</v>
      </c>
      <c r="G28" s="44">
        <f t="shared" si="1"/>
        <v>0.7573951444816085</v>
      </c>
    </row>
    <row r="29" spans="1:7" ht="65.25" customHeight="1">
      <c r="A29" s="147"/>
      <c r="B29" s="138" t="s">
        <v>389</v>
      </c>
      <c r="C29" s="32">
        <f>МР!D28+МР!D30+МР!D31+МР!D32+МР!D33+МР!D34</f>
        <v>3061.5</v>
      </c>
      <c r="D29" s="32">
        <f>МР!E28+МР!E30+МР!E31+МР!E32+МР!E33+МР!E34</f>
        <v>1759.6</v>
      </c>
      <c r="E29" s="32">
        <f>МР!F28+МР!F30+МР!F31+МР!F32+МР!F33+МР!F34</f>
        <v>812.1</v>
      </c>
      <c r="F29" s="44">
        <f t="shared" si="0"/>
        <v>0.26526212640862323</v>
      </c>
      <c r="G29" s="44">
        <f t="shared" si="1"/>
        <v>0.4615253466696977</v>
      </c>
    </row>
    <row r="30" spans="1:7" ht="15.75" customHeight="1">
      <c r="A30" s="147"/>
      <c r="B30" s="138" t="s">
        <v>70</v>
      </c>
      <c r="C30" s="32">
        <f>МР!D29+'МО г.Ртищево'!D24+'Кр-звезда'!D22+Макарово!D24+Октябрьский!D23+Салтыковка!D23+Урусово!D24+'Ш-Голицыно'!D23</f>
        <v>21960</v>
      </c>
      <c r="D30" s="32">
        <f>МР!E29+'МО г.Ртищево'!E24+'Кр-звезда'!E22+Макарово!E24+Октябрьский!E23+Салтыковка!E23+Урусово!E24+'Ш-Голицыно'!E23</f>
        <v>17781.2</v>
      </c>
      <c r="E30" s="32">
        <f>МР!F29+'МО г.Ртищево'!F24+'Кр-звезда'!F22+Макарово!F24+Октябрьский!F23+Салтыковка!F23+Урусово!F24+'Ш-Голицыно'!F23</f>
        <v>21533</v>
      </c>
      <c r="F30" s="44">
        <f t="shared" si="0"/>
        <v>0.9805555555555555</v>
      </c>
      <c r="G30" s="44">
        <f t="shared" si="1"/>
        <v>1.2109981328594246</v>
      </c>
    </row>
    <row r="31" spans="1:7" ht="28.5" customHeight="1">
      <c r="A31" s="147"/>
      <c r="B31" s="138" t="s">
        <v>30</v>
      </c>
      <c r="C31" s="32">
        <f>МР!D35</f>
        <v>250</v>
      </c>
      <c r="D31" s="32">
        <f>МР!E35</f>
        <v>250</v>
      </c>
      <c r="E31" s="32">
        <f>МР!F35</f>
        <v>252.9</v>
      </c>
      <c r="F31" s="44">
        <f t="shared" si="0"/>
        <v>1.0116</v>
      </c>
      <c r="G31" s="44">
        <v>0</v>
      </c>
    </row>
    <row r="32" spans="1:7" ht="33" customHeight="1" thickBot="1">
      <c r="A32" s="147"/>
      <c r="B32" s="46" t="s">
        <v>160</v>
      </c>
      <c r="C32" s="32">
        <f>МР!D36+'Кр-звезда'!D25+Макарово!D26+Октябрьский!D25+Салтыковка!D25+Урусово!D25+'Ш-Голицыно'!D24</f>
        <v>-216.4</v>
      </c>
      <c r="D32" s="32">
        <f>МР!E36+'Кр-звезда'!E25+Макарово!E26+Октябрьский!E25+Салтыковка!E25+Урусово!E25+'Ш-Голицыно'!E24</f>
        <v>-216.4</v>
      </c>
      <c r="E32" s="32">
        <f>МР!F36+'Кр-звезда'!F25+Макарово!F26+Октябрьский!F25+Салтыковка!F25+Урусово!F25+'Ш-Голицыно'!F24</f>
        <v>-216.4</v>
      </c>
      <c r="F32" s="44">
        <f t="shared" si="0"/>
        <v>1</v>
      </c>
      <c r="G32" s="44">
        <f t="shared" si="1"/>
        <v>1</v>
      </c>
    </row>
    <row r="33" spans="1:7" ht="18.75">
      <c r="A33" s="147"/>
      <c r="B33" s="47" t="s">
        <v>31</v>
      </c>
      <c r="C33" s="140">
        <f>C4+C24</f>
        <v>763887</v>
      </c>
      <c r="D33" s="32">
        <f>МР!E37</f>
        <v>476471.7999999999</v>
      </c>
      <c r="E33" s="140">
        <f>E4+E24</f>
        <v>757781.6</v>
      </c>
      <c r="F33" s="44">
        <f t="shared" si="0"/>
        <v>0.9920074566002562</v>
      </c>
      <c r="G33" s="44">
        <f t="shared" si="1"/>
        <v>1.5904017824349734</v>
      </c>
    </row>
    <row r="34" spans="1:7" ht="15.75">
      <c r="A34" s="147"/>
      <c r="B34" s="48" t="s">
        <v>294</v>
      </c>
      <c r="C34" s="140">
        <v>25737.4</v>
      </c>
      <c r="D34" s="32">
        <v>25200.8</v>
      </c>
      <c r="E34" s="140">
        <v>24509.6</v>
      </c>
      <c r="F34" s="44">
        <f t="shared" si="0"/>
        <v>0.9522951036235205</v>
      </c>
      <c r="G34" s="44">
        <f t="shared" si="1"/>
        <v>0.9725722992920859</v>
      </c>
    </row>
    <row r="35" spans="1:7" ht="18.75">
      <c r="A35" s="147"/>
      <c r="B35" s="49" t="s">
        <v>295</v>
      </c>
      <c r="C35" s="140">
        <f>C33-C34</f>
        <v>738149.6</v>
      </c>
      <c r="D35" s="140">
        <f>D33-D34</f>
        <v>451270.9999999999</v>
      </c>
      <c r="E35" s="140">
        <f>E33-E34</f>
        <v>733272</v>
      </c>
      <c r="F35" s="44">
        <f t="shared" si="0"/>
        <v>0.9933921253903003</v>
      </c>
      <c r="G35" s="44">
        <f t="shared" si="1"/>
        <v>1.624903882589398</v>
      </c>
    </row>
    <row r="36" spans="1:7" ht="15">
      <c r="A36" s="147"/>
      <c r="B36" s="138" t="s">
        <v>111</v>
      </c>
      <c r="C36" s="32">
        <f>C4</f>
        <v>246854.09999999998</v>
      </c>
      <c r="D36" s="32">
        <f>D4</f>
        <v>166852.5</v>
      </c>
      <c r="E36" s="32">
        <f>E4</f>
        <v>251536.20000000004</v>
      </c>
      <c r="F36" s="44">
        <f t="shared" si="0"/>
        <v>1.0189670740733092</v>
      </c>
      <c r="G36" s="44">
        <f t="shared" si="1"/>
        <v>1.507536297028813</v>
      </c>
    </row>
    <row r="37" spans="1:7" ht="12.75">
      <c r="A37" s="190"/>
      <c r="B37" s="166"/>
      <c r="C37" s="166"/>
      <c r="D37" s="166"/>
      <c r="E37" s="166"/>
      <c r="F37" s="166"/>
      <c r="G37" s="167"/>
    </row>
    <row r="38" spans="1:7" ht="15" customHeight="1">
      <c r="A38" s="183" t="s">
        <v>164</v>
      </c>
      <c r="B38" s="149" t="s">
        <v>32</v>
      </c>
      <c r="C38" s="158" t="s">
        <v>6</v>
      </c>
      <c r="D38" s="150" t="s">
        <v>347</v>
      </c>
      <c r="E38" s="158" t="s">
        <v>7</v>
      </c>
      <c r="F38" s="150" t="s">
        <v>152</v>
      </c>
      <c r="G38" s="150" t="s">
        <v>348</v>
      </c>
    </row>
    <row r="39" spans="1:7" ht="13.5" customHeight="1">
      <c r="A39" s="183"/>
      <c r="B39" s="149"/>
      <c r="C39" s="158"/>
      <c r="D39" s="151"/>
      <c r="E39" s="158"/>
      <c r="F39" s="151"/>
      <c r="G39" s="151"/>
    </row>
    <row r="40" spans="1:7" ht="21" customHeight="1">
      <c r="A40" s="50" t="s">
        <v>72</v>
      </c>
      <c r="B40" s="45" t="s">
        <v>33</v>
      </c>
      <c r="C40" s="51">
        <f>C41+C42+C44+C46+C47+C45+C43</f>
        <v>71681.7</v>
      </c>
      <c r="D40" s="51">
        <f>D41+D42+D44+D46+D47+D45+D43</f>
        <v>55301.1</v>
      </c>
      <c r="E40" s="51">
        <f>E41+E42+E44+E46+E47+E45+E43</f>
        <v>67348.2</v>
      </c>
      <c r="F40" s="52">
        <f>E40/C40</f>
        <v>0.9395452395799765</v>
      </c>
      <c r="G40" s="52">
        <f>E40/D40</f>
        <v>1.2178455763086087</v>
      </c>
    </row>
    <row r="41" spans="1:7" s="135" customFormat="1" ht="13.5">
      <c r="A41" s="53" t="s">
        <v>74</v>
      </c>
      <c r="B41" s="54" t="s">
        <v>34</v>
      </c>
      <c r="C41" s="198">
        <f>МР!D43+'МО г.Ртищево'!D33</f>
        <v>1819</v>
      </c>
      <c r="D41" s="198">
        <f>МР!E43+'МО г.Ртищево'!E33</f>
        <v>1349.8000000000002</v>
      </c>
      <c r="E41" s="198">
        <f>МР!F43+'МО г.Ртищево'!F33</f>
        <v>1775.3000000000002</v>
      </c>
      <c r="F41" s="52">
        <f aca="true" t="shared" si="2" ref="F41:F105">E41/C41</f>
        <v>0.9759758108851018</v>
      </c>
      <c r="G41" s="52">
        <f aca="true" t="shared" si="3" ref="G41:G117">E41/D41</f>
        <v>1.3152318862053638</v>
      </c>
    </row>
    <row r="42" spans="1:7" s="135" customFormat="1" ht="13.5">
      <c r="A42" s="53" t="s">
        <v>75</v>
      </c>
      <c r="B42" s="54" t="s">
        <v>35</v>
      </c>
      <c r="C42" s="198">
        <f>МР!D44+'Кр-звезда'!D33+Макарово!D33+Октябрьский!D32+Салтыковка!D32+Урусово!D33+'Ш-Голицыно'!D32+'МО г.Ртищево'!D34</f>
        <v>38915.2</v>
      </c>
      <c r="D42" s="198">
        <f>МР!E44+'Кр-звезда'!E33+Макарово!E33+Октябрьский!E32+Салтыковка!E32+Урусово!E33+'Ш-Голицыно'!E32+'МО г.Ртищево'!E34</f>
        <v>29079.6</v>
      </c>
      <c r="E42" s="198">
        <f>МР!F44+'Кр-звезда'!F33+Макарово!F33+Октябрьский!F32+Салтыковка!F32+Урусово!F33+'Ш-Голицыно'!F32+'МО г.Ртищево'!F34</f>
        <v>38243.19999999999</v>
      </c>
      <c r="F42" s="52">
        <f t="shared" si="2"/>
        <v>0.9827316832497326</v>
      </c>
      <c r="G42" s="52">
        <f t="shared" si="3"/>
        <v>1.315121253387254</v>
      </c>
    </row>
    <row r="43" spans="1:7" s="135" customFormat="1" ht="13.5">
      <c r="A43" s="53" t="s">
        <v>351</v>
      </c>
      <c r="B43" s="54" t="s">
        <v>357</v>
      </c>
      <c r="C43" s="198">
        <f>МР!D46</f>
        <v>8.7</v>
      </c>
      <c r="D43" s="198">
        <f>МР!E46</f>
        <v>8.7</v>
      </c>
      <c r="E43" s="198">
        <f>МР!F46</f>
        <v>8.7</v>
      </c>
      <c r="F43" s="52">
        <f t="shared" si="2"/>
        <v>1</v>
      </c>
      <c r="G43" s="52">
        <f t="shared" si="3"/>
        <v>1</v>
      </c>
    </row>
    <row r="44" spans="1:7" s="135" customFormat="1" ht="13.5">
      <c r="A44" s="53" t="s">
        <v>76</v>
      </c>
      <c r="B44" s="54" t="s">
        <v>37</v>
      </c>
      <c r="C44" s="198">
        <f>МР!D47</f>
        <v>7526.7</v>
      </c>
      <c r="D44" s="198">
        <f>МР!E47</f>
        <v>6498.1</v>
      </c>
      <c r="E44" s="198">
        <f>МР!F47</f>
        <v>7129.6</v>
      </c>
      <c r="F44" s="52">
        <f t="shared" si="2"/>
        <v>0.9472411548221665</v>
      </c>
      <c r="G44" s="52">
        <f t="shared" si="3"/>
        <v>1.0971822532740338</v>
      </c>
    </row>
    <row r="45" spans="1:7" ht="25.5" hidden="1">
      <c r="A45" s="146" t="s">
        <v>216</v>
      </c>
      <c r="B45" s="138" t="s">
        <v>217</v>
      </c>
      <c r="C45" s="55">
        <f>МР!D48</f>
        <v>168.8</v>
      </c>
      <c r="D45" s="55">
        <f>МР!E48</f>
        <v>170</v>
      </c>
      <c r="E45" s="55">
        <f>МР!F48</f>
        <v>168.8</v>
      </c>
      <c r="F45" s="52">
        <f t="shared" si="2"/>
        <v>1</v>
      </c>
      <c r="G45" s="52">
        <f t="shared" si="3"/>
        <v>0.9929411764705883</v>
      </c>
    </row>
    <row r="46" spans="1:7" s="135" customFormat="1" ht="13.5" hidden="1">
      <c r="A46" s="53" t="s">
        <v>77</v>
      </c>
      <c r="B46" s="54" t="s">
        <v>38</v>
      </c>
      <c r="C46" s="198">
        <f>МР!D49+'МО г.Ртищево'!D35+'Кр-звезда'!D34+Макарово!D34+Октябрьский!D33+Салтыковка!D33+Урусово!D34+'Ш-Голицыно'!D33</f>
        <v>0</v>
      </c>
      <c r="D46" s="198">
        <f>МР!E49+'МО г.Ртищево'!E35+'Кр-звезда'!E34+Макарово!E34+Октябрьский!E33+Салтыковка!E33+Урусово!E34+'Ш-Голицыно'!E33</f>
        <v>107.5</v>
      </c>
      <c r="E46" s="198">
        <f>МР!F49+'МО г.Ртищево'!F35+'Кр-звезда'!F34+Макарово!F34+Октябрьский!F33+Салтыковка!F33+Урусово!F34+'Ш-Голицыно'!F33</f>
        <v>0</v>
      </c>
      <c r="F46" s="52" t="e">
        <f t="shared" si="2"/>
        <v>#DIV/0!</v>
      </c>
      <c r="G46" s="52">
        <f t="shared" si="3"/>
        <v>0</v>
      </c>
    </row>
    <row r="47" spans="1:7" s="135" customFormat="1" ht="13.5">
      <c r="A47" s="53" t="s">
        <v>134</v>
      </c>
      <c r="B47" s="54" t="s">
        <v>39</v>
      </c>
      <c r="C47" s="198">
        <f>C48+C49++C50+C51+C54+C52+C56+C57+C53+C58</f>
        <v>23243.300000000003</v>
      </c>
      <c r="D47" s="198">
        <f>D48+D49++D50+D51+D54+D52+D56+D57+D53+D58</f>
        <v>18087.4</v>
      </c>
      <c r="E47" s="198">
        <f>E48+E49++E50+E51+E54+E52+E56+E57+E53+E58</f>
        <v>20022.600000000002</v>
      </c>
      <c r="F47" s="52">
        <f t="shared" si="2"/>
        <v>0.8614353383555691</v>
      </c>
      <c r="G47" s="52">
        <f t="shared" si="3"/>
        <v>1.106991607417318</v>
      </c>
    </row>
    <row r="48" spans="1:7" ht="12.75">
      <c r="A48" s="146"/>
      <c r="B48" s="138" t="s">
        <v>157</v>
      </c>
      <c r="C48" s="55">
        <f>МР!D51+'МО г.Ртищево'!D37</f>
        <v>9290.9</v>
      </c>
      <c r="D48" s="55">
        <f>МР!E51+'МО г.Ртищево'!E37</f>
        <v>7100.700000000001</v>
      </c>
      <c r="E48" s="55">
        <f>МР!F51+'МО г.Ртищево'!F37</f>
        <v>8531.1</v>
      </c>
      <c r="F48" s="52">
        <f t="shared" si="2"/>
        <v>0.9182210550108171</v>
      </c>
      <c r="G48" s="52">
        <f t="shared" si="3"/>
        <v>1.2014449279648485</v>
      </c>
    </row>
    <row r="49" spans="1:7" ht="12.75" hidden="1">
      <c r="A49" s="146"/>
      <c r="B49" s="138" t="s">
        <v>220</v>
      </c>
      <c r="C49" s="55">
        <f>'МО г.Ртищево'!D39+'Ш-Голицыно'!D36</f>
        <v>0</v>
      </c>
      <c r="D49" s="55">
        <f>'МО г.Ртищево'!E39+'Ш-Голицыно'!E36</f>
        <v>0</v>
      </c>
      <c r="E49" s="55">
        <f>'МО г.Ртищево'!F39+'Ш-Голицыно'!F36</f>
        <v>0</v>
      </c>
      <c r="F49" s="52" t="e">
        <f t="shared" si="2"/>
        <v>#DIV/0!</v>
      </c>
      <c r="G49" s="52" t="e">
        <f t="shared" si="3"/>
        <v>#DIV/0!</v>
      </c>
    </row>
    <row r="50" spans="1:7" ht="12.75">
      <c r="A50" s="146"/>
      <c r="B50" s="138" t="s">
        <v>40</v>
      </c>
      <c r="C50" s="55">
        <f>'Кр-звезда'!D36+Макарово!D36+Октябрьский!D35+Салтыковка!D35+Урусово!D36+'Ш-Голицыно'!D35+МР!D53+'МО г.Ртищево'!D41</f>
        <v>139.79999999999998</v>
      </c>
      <c r="D50" s="55">
        <f>'Кр-звезда'!E36+Макарово!E36+Октябрьский!E35+Салтыковка!E35+Урусово!E36+'Ш-Голицыно'!E35+МР!E53+'МО г.Ртищево'!E41</f>
        <v>49.8</v>
      </c>
      <c r="E50" s="55">
        <f>'Кр-звезда'!F36+Макарово!F36+Октябрьский!F35+Салтыковка!F35+Урусово!F36+'Ш-Голицыно'!F35+МР!F53+'МО г.Ртищево'!F41</f>
        <v>119.29999999999998</v>
      </c>
      <c r="F50" s="52">
        <f t="shared" si="2"/>
        <v>0.8533619456366237</v>
      </c>
      <c r="G50" s="52">
        <f t="shared" si="3"/>
        <v>2.3955823293172687</v>
      </c>
    </row>
    <row r="51" spans="1:7" ht="12.75">
      <c r="A51" s="146"/>
      <c r="B51" s="138" t="s">
        <v>112</v>
      </c>
      <c r="C51" s="55">
        <f>МР!D54</f>
        <v>260</v>
      </c>
      <c r="D51" s="55">
        <f>МР!E54</f>
        <v>260</v>
      </c>
      <c r="E51" s="55">
        <f>МР!F54</f>
        <v>148</v>
      </c>
      <c r="F51" s="52">
        <f t="shared" si="2"/>
        <v>0.5692307692307692</v>
      </c>
      <c r="G51" s="52">
        <f t="shared" si="3"/>
        <v>0.5692307692307692</v>
      </c>
    </row>
    <row r="52" spans="1:7" ht="18" customHeight="1">
      <c r="A52" s="146"/>
      <c r="B52" s="138" t="s">
        <v>289</v>
      </c>
      <c r="C52" s="55">
        <f>Урусово!D37</f>
        <v>5</v>
      </c>
      <c r="D52" s="55">
        <f>Урусово!E37</f>
        <v>5</v>
      </c>
      <c r="E52" s="55">
        <f>Урусово!F37</f>
        <v>5</v>
      </c>
      <c r="F52" s="52">
        <f t="shared" si="2"/>
        <v>1</v>
      </c>
      <c r="G52" s="52">
        <f t="shared" si="3"/>
        <v>1</v>
      </c>
    </row>
    <row r="53" spans="1:7" ht="31.5" customHeight="1">
      <c r="A53" s="146"/>
      <c r="B53" s="138" t="s">
        <v>315</v>
      </c>
      <c r="C53" s="55">
        <f>'МО г.Ртищево'!D42</f>
        <v>1770.5</v>
      </c>
      <c r="D53" s="55">
        <f>'МО г.Ртищево'!E42</f>
        <v>1569.7</v>
      </c>
      <c r="E53" s="55">
        <f>'МО г.Ртищево'!F42</f>
        <v>1770.4</v>
      </c>
      <c r="F53" s="52">
        <f t="shared" si="2"/>
        <v>0.9999435187800056</v>
      </c>
      <c r="G53" s="52">
        <f t="shared" si="3"/>
        <v>1.127858826527362</v>
      </c>
    </row>
    <row r="54" spans="1:7" ht="25.5">
      <c r="A54" s="146"/>
      <c r="B54" s="138" t="s">
        <v>303</v>
      </c>
      <c r="C54" s="55">
        <f>МР!D55+'МО г.Ртищево'!D43</f>
        <v>7179.3</v>
      </c>
      <c r="D54" s="55">
        <f>МР!E55+'МО г.Ртищево'!E43</f>
        <v>5202.6</v>
      </c>
      <c r="E54" s="55">
        <f>МР!F55+'МО г.Ртищево'!F43</f>
        <v>4851</v>
      </c>
      <c r="F54" s="52">
        <f t="shared" si="2"/>
        <v>0.6756926162717813</v>
      </c>
      <c r="G54" s="52">
        <f t="shared" si="3"/>
        <v>0.9324184061815246</v>
      </c>
    </row>
    <row r="55" spans="1:7" ht="83.25" customHeight="1">
      <c r="A55" s="146"/>
      <c r="B55" s="138" t="s">
        <v>368</v>
      </c>
      <c r="C55" s="199">
        <f>МР!D56</f>
        <v>2840.8</v>
      </c>
      <c r="D55" s="199">
        <f>МР!E56</f>
        <v>1632</v>
      </c>
      <c r="E55" s="199">
        <f>МР!F56</f>
        <v>591.4</v>
      </c>
      <c r="F55" s="52">
        <f t="shared" si="2"/>
        <v>0.20818079414249505</v>
      </c>
      <c r="G55" s="52">
        <f t="shared" si="3"/>
        <v>0.36237745098039215</v>
      </c>
    </row>
    <row r="56" spans="1:7" ht="20.25" customHeight="1">
      <c r="A56" s="146"/>
      <c r="B56" s="138" t="s">
        <v>301</v>
      </c>
      <c r="C56" s="200">
        <f>'МО г.Ртищево'!D44</f>
        <v>182.4</v>
      </c>
      <c r="D56" s="200">
        <f>'МО г.Ртищево'!E44</f>
        <v>135</v>
      </c>
      <c r="E56" s="200">
        <f>'МО г.Ртищево'!F44</f>
        <v>182.4</v>
      </c>
      <c r="F56" s="52">
        <f t="shared" si="2"/>
        <v>1</v>
      </c>
      <c r="G56" s="52">
        <f t="shared" si="3"/>
        <v>1.3511111111111112</v>
      </c>
    </row>
    <row r="57" spans="1:7" ht="26.25" customHeight="1">
      <c r="A57" s="146"/>
      <c r="B57" s="56" t="s">
        <v>304</v>
      </c>
      <c r="C57" s="200">
        <f>МР!D57</f>
        <v>4414.5</v>
      </c>
      <c r="D57" s="200">
        <f>МР!E57</f>
        <v>3764.6</v>
      </c>
      <c r="E57" s="200">
        <f>МР!F57</f>
        <v>4414.5</v>
      </c>
      <c r="F57" s="52">
        <f t="shared" si="2"/>
        <v>1</v>
      </c>
      <c r="G57" s="52">
        <f t="shared" si="3"/>
        <v>1.1726345428465177</v>
      </c>
    </row>
    <row r="58" spans="1:7" ht="26.25" customHeight="1">
      <c r="A58" s="146"/>
      <c r="B58" s="56" t="s">
        <v>399</v>
      </c>
      <c r="C58" s="200">
        <f>МР!D58</f>
        <v>0.9</v>
      </c>
      <c r="D58" s="200">
        <f>МР!E58</f>
        <v>0</v>
      </c>
      <c r="E58" s="200">
        <f>МР!F58</f>
        <v>0.9</v>
      </c>
      <c r="F58" s="52">
        <f t="shared" si="2"/>
        <v>1</v>
      </c>
      <c r="G58" s="52"/>
    </row>
    <row r="59" spans="1:7" ht="21" customHeight="1">
      <c r="A59" s="50" t="s">
        <v>114</v>
      </c>
      <c r="B59" s="45" t="s">
        <v>107</v>
      </c>
      <c r="C59" s="57">
        <f>C60</f>
        <v>924</v>
      </c>
      <c r="D59" s="57">
        <f>D60</f>
        <v>924</v>
      </c>
      <c r="E59" s="57">
        <f>E60</f>
        <v>924</v>
      </c>
      <c r="F59" s="52">
        <f t="shared" si="2"/>
        <v>1</v>
      </c>
      <c r="G59" s="52">
        <f t="shared" si="3"/>
        <v>1</v>
      </c>
    </row>
    <row r="60" spans="1:7" s="135" customFormat="1" ht="27">
      <c r="A60" s="53" t="s">
        <v>115</v>
      </c>
      <c r="B60" s="54" t="s">
        <v>108</v>
      </c>
      <c r="C60" s="198">
        <f>'Кр-звезда'!D38+Макарово!D38+Октябрьский!D37+Салтыковка!D37+Урусово!D39+'Ш-Голицыно'!D38</f>
        <v>924</v>
      </c>
      <c r="D60" s="198">
        <f>'Кр-звезда'!E38+Макарово!E38+Октябрьский!E37+Салтыковка!E37+Урусово!E39+'Ш-Голицыно'!E38</f>
        <v>924</v>
      </c>
      <c r="E60" s="198">
        <f>'Кр-звезда'!F38+Макарово!F38+Октябрьский!F37+Салтыковка!F37+Урусово!F39+'Ш-Голицыно'!F38</f>
        <v>924</v>
      </c>
      <c r="F60" s="52">
        <f t="shared" si="2"/>
        <v>1</v>
      </c>
      <c r="G60" s="52">
        <f t="shared" si="3"/>
        <v>1</v>
      </c>
    </row>
    <row r="61" spans="1:7" ht="21" customHeight="1">
      <c r="A61" s="50" t="s">
        <v>78</v>
      </c>
      <c r="B61" s="45" t="s">
        <v>41</v>
      </c>
      <c r="C61" s="57">
        <f>C62+C64</f>
        <v>718.3</v>
      </c>
      <c r="D61" s="57">
        <f>D62+D64</f>
        <v>882.8</v>
      </c>
      <c r="E61" s="57">
        <f>E62+E64</f>
        <v>718.3</v>
      </c>
      <c r="F61" s="52">
        <f t="shared" si="2"/>
        <v>1</v>
      </c>
      <c r="G61" s="52">
        <f t="shared" si="3"/>
        <v>0.8136610783869506</v>
      </c>
    </row>
    <row r="62" spans="1:7" s="135" customFormat="1" ht="18.75" customHeight="1" hidden="1">
      <c r="A62" s="53" t="s">
        <v>116</v>
      </c>
      <c r="B62" s="54" t="s">
        <v>109</v>
      </c>
      <c r="C62" s="198">
        <f>C63</f>
        <v>0</v>
      </c>
      <c r="D62" s="198">
        <f>D63</f>
        <v>105</v>
      </c>
      <c r="E62" s="198">
        <f>E63</f>
        <v>0</v>
      </c>
      <c r="F62" s="52" t="e">
        <f t="shared" si="2"/>
        <v>#DIV/0!</v>
      </c>
      <c r="G62" s="52">
        <f t="shared" si="3"/>
        <v>0</v>
      </c>
    </row>
    <row r="63" spans="1:7" ht="38.25" customHeight="1" hidden="1">
      <c r="A63" s="146"/>
      <c r="B63" s="58" t="s">
        <v>290</v>
      </c>
      <c r="C63" s="55">
        <f>Макарово!D41+Салтыковка!D40</f>
        <v>0</v>
      </c>
      <c r="D63" s="55">
        <f>Макарово!E41+Салтыковка!E40</f>
        <v>105</v>
      </c>
      <c r="E63" s="55">
        <f>Макарово!F41+Салтыковка!F40</f>
        <v>0</v>
      </c>
      <c r="F63" s="52" t="e">
        <f t="shared" si="2"/>
        <v>#DIV/0!</v>
      </c>
      <c r="G63" s="52">
        <f t="shared" si="3"/>
        <v>0</v>
      </c>
    </row>
    <row r="64" spans="1:7" s="135" customFormat="1" ht="30" customHeight="1">
      <c r="A64" s="53" t="s">
        <v>163</v>
      </c>
      <c r="B64" s="54" t="s">
        <v>200</v>
      </c>
      <c r="C64" s="198">
        <f>C65+C68+C69+C66+C67</f>
        <v>718.3</v>
      </c>
      <c r="D64" s="198">
        <f>D65+D68+D69+D66+D67</f>
        <v>777.8</v>
      </c>
      <c r="E64" s="198">
        <f>E65+E68+E69+E66+E67</f>
        <v>718.3</v>
      </c>
      <c r="F64" s="52">
        <f t="shared" si="2"/>
        <v>1</v>
      </c>
      <c r="G64" s="52">
        <f t="shared" si="3"/>
        <v>0.9235021856518385</v>
      </c>
    </row>
    <row r="65" spans="1:7" ht="53.25" customHeight="1" hidden="1">
      <c r="A65" s="146"/>
      <c r="B65" s="58" t="s">
        <v>258</v>
      </c>
      <c r="C65" s="55">
        <f>'МО г.Ртищево'!D49</f>
        <v>0</v>
      </c>
      <c r="D65" s="55">
        <f>'МО г.Ртищево'!E49</f>
        <v>15</v>
      </c>
      <c r="E65" s="55">
        <f>'МО г.Ртищево'!F49</f>
        <v>0</v>
      </c>
      <c r="F65" s="52" t="e">
        <f t="shared" si="2"/>
        <v>#DIV/0!</v>
      </c>
      <c r="G65" s="52">
        <f t="shared" si="3"/>
        <v>0</v>
      </c>
    </row>
    <row r="66" spans="1:7" ht="42.75" customHeight="1">
      <c r="A66" s="146"/>
      <c r="B66" s="58" t="s">
        <v>321</v>
      </c>
      <c r="C66" s="55">
        <f>МР!D63</f>
        <v>99.9</v>
      </c>
      <c r="D66" s="55">
        <f>МР!E63</f>
        <v>100</v>
      </c>
      <c r="E66" s="55">
        <f>МР!F63</f>
        <v>99.9</v>
      </c>
      <c r="F66" s="52">
        <f t="shared" si="2"/>
        <v>1</v>
      </c>
      <c r="G66" s="52">
        <f t="shared" si="3"/>
        <v>0.9990000000000001</v>
      </c>
    </row>
    <row r="67" spans="1:7" ht="42.75" customHeight="1">
      <c r="A67" s="146"/>
      <c r="B67" s="58" t="s">
        <v>361</v>
      </c>
      <c r="C67" s="55">
        <f>МР!D64</f>
        <v>99.8</v>
      </c>
      <c r="D67" s="55">
        <f>МР!E64</f>
        <v>100</v>
      </c>
      <c r="E67" s="55">
        <f>МР!F64</f>
        <v>99.8</v>
      </c>
      <c r="F67" s="52">
        <f t="shared" si="2"/>
        <v>1</v>
      </c>
      <c r="G67" s="52">
        <f t="shared" si="3"/>
        <v>0.998</v>
      </c>
    </row>
    <row r="68" spans="1:7" ht="38.25" customHeight="1" hidden="1">
      <c r="A68" s="146"/>
      <c r="B68" s="58" t="s">
        <v>253</v>
      </c>
      <c r="C68" s="55">
        <f>'МО г.Ртищево'!D47</f>
        <v>0</v>
      </c>
      <c r="D68" s="55">
        <f>'МО г.Ртищево'!E47</f>
        <v>150</v>
      </c>
      <c r="E68" s="55">
        <f>'МО г.Ртищево'!F47</f>
        <v>0</v>
      </c>
      <c r="F68" s="52" t="e">
        <f t="shared" si="2"/>
        <v>#DIV/0!</v>
      </c>
      <c r="G68" s="52">
        <f t="shared" si="3"/>
        <v>0</v>
      </c>
    </row>
    <row r="69" spans="1:7" ht="41.25" customHeight="1">
      <c r="A69" s="146"/>
      <c r="B69" s="58" t="s">
        <v>256</v>
      </c>
      <c r="C69" s="55">
        <f>'МО г.Ртищево'!D48</f>
        <v>518.6</v>
      </c>
      <c r="D69" s="55">
        <f>'МО г.Ртищево'!E48</f>
        <v>412.8</v>
      </c>
      <c r="E69" s="55">
        <f>'МО г.Ртищево'!F48</f>
        <v>518.6</v>
      </c>
      <c r="F69" s="52">
        <f t="shared" si="2"/>
        <v>1</v>
      </c>
      <c r="G69" s="52">
        <f t="shared" si="3"/>
        <v>1.2562984496124032</v>
      </c>
    </row>
    <row r="70" spans="1:7" ht="22.5" customHeight="1">
      <c r="A70" s="50" t="s">
        <v>79</v>
      </c>
      <c r="B70" s="45" t="s">
        <v>43</v>
      </c>
      <c r="C70" s="57">
        <f>C71+C75+C82+C74</f>
        <v>43225.5</v>
      </c>
      <c r="D70" s="57">
        <f>D71+D75+D82+D74</f>
        <v>31877.6</v>
      </c>
      <c r="E70" s="57">
        <f>E71+E75+E82+E74</f>
        <v>32985.5</v>
      </c>
      <c r="F70" s="52">
        <f t="shared" si="2"/>
        <v>0.7631027981168523</v>
      </c>
      <c r="G70" s="52">
        <f t="shared" si="3"/>
        <v>1.0347548121564987</v>
      </c>
    </row>
    <row r="71" spans="1:7" s="135" customFormat="1" ht="22.5" customHeight="1">
      <c r="A71" s="53" t="s">
        <v>244</v>
      </c>
      <c r="B71" s="54" t="s">
        <v>307</v>
      </c>
      <c r="C71" s="198">
        <f>C72+C73</f>
        <v>1991.5</v>
      </c>
      <c r="D71" s="198">
        <f>D72+D73</f>
        <v>1944.1</v>
      </c>
      <c r="E71" s="198">
        <f>E72+E73</f>
        <v>1991.5</v>
      </c>
      <c r="F71" s="52">
        <f t="shared" si="2"/>
        <v>1</v>
      </c>
      <c r="G71" s="52">
        <f t="shared" si="3"/>
        <v>1.024381461858958</v>
      </c>
    </row>
    <row r="72" spans="1:7" ht="36.75" customHeight="1">
      <c r="A72" s="50"/>
      <c r="B72" s="138" t="s">
        <v>245</v>
      </c>
      <c r="C72" s="55">
        <f>МР!D67</f>
        <v>1672.5</v>
      </c>
      <c r="D72" s="55">
        <f>МР!E67</f>
        <v>1672.5</v>
      </c>
      <c r="E72" s="55">
        <f>МР!F67</f>
        <v>1672.5</v>
      </c>
      <c r="F72" s="52">
        <f t="shared" si="2"/>
        <v>1</v>
      </c>
      <c r="G72" s="52">
        <f t="shared" si="3"/>
        <v>1</v>
      </c>
    </row>
    <row r="73" spans="1:7" ht="30" customHeight="1">
      <c r="A73" s="50"/>
      <c r="B73" s="138" t="s">
        <v>324</v>
      </c>
      <c r="C73" s="55">
        <f>МР!D68</f>
        <v>319</v>
      </c>
      <c r="D73" s="55">
        <f>МР!E68</f>
        <v>271.6</v>
      </c>
      <c r="E73" s="55">
        <f>МР!F68</f>
        <v>319</v>
      </c>
      <c r="F73" s="52">
        <f t="shared" si="2"/>
        <v>1</v>
      </c>
      <c r="G73" s="52">
        <f t="shared" si="3"/>
        <v>1.174521354933726</v>
      </c>
    </row>
    <row r="74" spans="1:7" ht="53.25" customHeight="1">
      <c r="A74" s="50" t="s">
        <v>354</v>
      </c>
      <c r="B74" s="138" t="s">
        <v>355</v>
      </c>
      <c r="C74" s="55">
        <f>МР!D69</f>
        <v>8</v>
      </c>
      <c r="D74" s="55">
        <f>МР!E69</f>
        <v>8</v>
      </c>
      <c r="E74" s="55">
        <f>МР!F69</f>
        <v>8</v>
      </c>
      <c r="F74" s="52">
        <f t="shared" si="2"/>
        <v>1</v>
      </c>
      <c r="G74" s="52">
        <f t="shared" si="3"/>
        <v>1</v>
      </c>
    </row>
    <row r="75" spans="1:7" s="135" customFormat="1" ht="26.25" customHeight="1">
      <c r="A75" s="53" t="s">
        <v>125</v>
      </c>
      <c r="B75" s="54" t="s">
        <v>306</v>
      </c>
      <c r="C75" s="198">
        <f>C76+C79+C80+C77+C78</f>
        <v>39133.8</v>
      </c>
      <c r="D75" s="198">
        <f>D76+D79+D80+D77+D78</f>
        <v>29803.2</v>
      </c>
      <c r="E75" s="198">
        <f>E76+E79+E80+E77+E78</f>
        <v>29068.1</v>
      </c>
      <c r="F75" s="52">
        <f t="shared" si="2"/>
        <v>0.742787564713879</v>
      </c>
      <c r="G75" s="52">
        <f t="shared" si="3"/>
        <v>0.9753348633703762</v>
      </c>
    </row>
    <row r="76" spans="1:7" ht="89.25" customHeight="1">
      <c r="A76" s="146"/>
      <c r="B76" s="59" t="s">
        <v>230</v>
      </c>
      <c r="C76" s="55">
        <f>МР!D70</f>
        <v>7538</v>
      </c>
      <c r="D76" s="55">
        <f>МР!E70</f>
        <v>7538</v>
      </c>
      <c r="E76" s="55">
        <f>МР!F70</f>
        <v>0</v>
      </c>
      <c r="F76" s="52">
        <f t="shared" si="2"/>
        <v>0</v>
      </c>
      <c r="G76" s="52">
        <f t="shared" si="3"/>
        <v>0</v>
      </c>
    </row>
    <row r="77" spans="1:7" ht="60.75" customHeight="1">
      <c r="A77" s="146"/>
      <c r="B77" s="59" t="s">
        <v>316</v>
      </c>
      <c r="C77" s="55">
        <f>'МО г.Ртищево'!D52</f>
        <v>140.5</v>
      </c>
      <c r="D77" s="55">
        <f>'МО г.Ртищево'!E52</f>
        <v>140.5</v>
      </c>
      <c r="E77" s="55">
        <f>'МО г.Ртищево'!F52</f>
        <v>140.5</v>
      </c>
      <c r="F77" s="52">
        <f t="shared" si="2"/>
        <v>1</v>
      </c>
      <c r="G77" s="52">
        <f t="shared" si="3"/>
        <v>1</v>
      </c>
    </row>
    <row r="78" spans="1:7" ht="69" customHeight="1">
      <c r="A78" s="146"/>
      <c r="B78" s="59" t="s">
        <v>319</v>
      </c>
      <c r="C78" s="55">
        <f>'МО г.Ртищево'!D53</f>
        <v>59.5</v>
      </c>
      <c r="D78" s="55">
        <f>'МО г.Ртищево'!E53</f>
        <v>59.5</v>
      </c>
      <c r="E78" s="55">
        <f>'МО г.Ртищево'!F53</f>
        <v>59.5</v>
      </c>
      <c r="F78" s="52">
        <f t="shared" si="2"/>
        <v>1</v>
      </c>
      <c r="G78" s="52">
        <f t="shared" si="3"/>
        <v>1</v>
      </c>
    </row>
    <row r="79" spans="1:7" ht="42" customHeight="1">
      <c r="A79" s="50"/>
      <c r="B79" s="59" t="s">
        <v>260</v>
      </c>
      <c r="C79" s="55">
        <f>'МО г.Ртищево'!D54</f>
        <v>14718.6</v>
      </c>
      <c r="D79" s="55">
        <f>'МО г.Ртищево'!E54</f>
        <v>12619.9</v>
      </c>
      <c r="E79" s="55">
        <f>'МО г.Ртищево'!F54</f>
        <v>13818.5</v>
      </c>
      <c r="F79" s="52">
        <f t="shared" si="2"/>
        <v>0.9388460859049094</v>
      </c>
      <c r="G79" s="52">
        <f t="shared" si="3"/>
        <v>1.0949769808001648</v>
      </c>
    </row>
    <row r="80" spans="1:7" ht="42" customHeight="1">
      <c r="A80" s="50"/>
      <c r="B80" s="59" t="s">
        <v>232</v>
      </c>
      <c r="C80" s="55">
        <f>МР!D71</f>
        <v>16677.2</v>
      </c>
      <c r="D80" s="55">
        <f>МР!E71</f>
        <v>9445.3</v>
      </c>
      <c r="E80" s="55">
        <f>МР!F71</f>
        <v>15049.6</v>
      </c>
      <c r="F80" s="52">
        <f t="shared" si="2"/>
        <v>0.9024056796104861</v>
      </c>
      <c r="G80" s="52">
        <f t="shared" si="3"/>
        <v>1.593342720718241</v>
      </c>
    </row>
    <row r="81" spans="1:7" ht="48.75" customHeight="1">
      <c r="A81" s="50"/>
      <c r="B81" s="58" t="s">
        <v>375</v>
      </c>
      <c r="C81" s="55">
        <f>МР!D72</f>
        <v>11903.9</v>
      </c>
      <c r="D81" s="55">
        <f>МР!E72</f>
        <v>8409.8</v>
      </c>
      <c r="E81" s="55">
        <f>МР!F72</f>
        <v>11414.3</v>
      </c>
      <c r="F81" s="52">
        <f t="shared" si="2"/>
        <v>0.9588706222330496</v>
      </c>
      <c r="G81" s="52">
        <f t="shared" si="3"/>
        <v>1.357261766034864</v>
      </c>
    </row>
    <row r="82" spans="1:7" s="135" customFormat="1" ht="28.5" customHeight="1">
      <c r="A82" s="53" t="s">
        <v>80</v>
      </c>
      <c r="B82" s="60" t="s">
        <v>218</v>
      </c>
      <c r="C82" s="198">
        <f>C83+C84+C85+C86</f>
        <v>2092.2</v>
      </c>
      <c r="D82" s="198">
        <f>D83+D84+D85+D86</f>
        <v>122.3</v>
      </c>
      <c r="E82" s="198">
        <f>E83+E84+E85+E86</f>
        <v>1917.9</v>
      </c>
      <c r="F82" s="52">
        <f t="shared" si="2"/>
        <v>0.9166905649555493</v>
      </c>
      <c r="G82" s="52">
        <f t="shared" si="3"/>
        <v>15.68192968111202</v>
      </c>
    </row>
    <row r="83" spans="1:7" ht="22.5" customHeight="1">
      <c r="A83" s="50"/>
      <c r="B83" s="61" t="s">
        <v>129</v>
      </c>
      <c r="C83" s="55">
        <f>МР!D75+'Кр-звезда'!D44+Макарово!D44+Октябрьский!D43+Салтыковка!D43+Урусово!D45+'Ш-Голицыно'!D44</f>
        <v>232.9</v>
      </c>
      <c r="D83" s="55">
        <f>МР!E75+'Кр-звезда'!E44+Макарово!E44+Октябрьский!E43+Салтыковка!E43+Урусово!E45+'Ш-Голицыно'!E44</f>
        <v>113</v>
      </c>
      <c r="E83" s="55">
        <f>МР!F75+'Кр-звезда'!F44+Макарово!F44+Октябрьский!F43+Салтыковка!F43+Урусово!F45+'Ш-Голицыно'!F44</f>
        <v>232.9</v>
      </c>
      <c r="F83" s="52">
        <f t="shared" si="2"/>
        <v>1</v>
      </c>
      <c r="G83" s="52">
        <f t="shared" si="3"/>
        <v>2.061061946902655</v>
      </c>
    </row>
    <row r="84" spans="1:7" ht="46.5" customHeight="1">
      <c r="A84" s="50"/>
      <c r="B84" s="61" t="s">
        <v>363</v>
      </c>
      <c r="C84" s="55">
        <f>МР!D78</f>
        <v>9.3</v>
      </c>
      <c r="D84" s="55">
        <f>МР!E78</f>
        <v>9.3</v>
      </c>
      <c r="E84" s="55">
        <f>МР!F78</f>
        <v>9.3</v>
      </c>
      <c r="F84" s="52">
        <f t="shared" si="2"/>
        <v>1</v>
      </c>
      <c r="G84" s="52">
        <f t="shared" si="3"/>
        <v>1</v>
      </c>
    </row>
    <row r="85" spans="1:7" ht="46.5" customHeight="1">
      <c r="A85" s="50"/>
      <c r="B85" s="61" t="s">
        <v>384</v>
      </c>
      <c r="C85" s="55">
        <f>МР!D76</f>
        <v>1480</v>
      </c>
      <c r="D85" s="55">
        <f>МР!E76</f>
        <v>0</v>
      </c>
      <c r="E85" s="55">
        <f>МР!F76</f>
        <v>1305.7</v>
      </c>
      <c r="F85" s="52">
        <f t="shared" si="2"/>
        <v>0.8822297297297298</v>
      </c>
      <c r="G85" s="52"/>
    </row>
    <row r="86" spans="1:7" ht="66.75" customHeight="1">
      <c r="A86" s="50"/>
      <c r="B86" s="61" t="s">
        <v>383</v>
      </c>
      <c r="C86" s="55">
        <f>МР!D77</f>
        <v>370</v>
      </c>
      <c r="D86" s="55">
        <f>МР!E77</f>
        <v>0</v>
      </c>
      <c r="E86" s="55">
        <f>МР!F77</f>
        <v>370</v>
      </c>
      <c r="F86" s="52">
        <f t="shared" si="2"/>
        <v>1</v>
      </c>
      <c r="G86" s="52"/>
    </row>
    <row r="87" spans="1:7" ht="27" customHeight="1">
      <c r="A87" s="62" t="s">
        <v>81</v>
      </c>
      <c r="B87" s="144" t="s">
        <v>44</v>
      </c>
      <c r="C87" s="57">
        <f>C88+C98+C104</f>
        <v>49355.399999999994</v>
      </c>
      <c r="D87" s="57">
        <f>D88+D98+D104</f>
        <v>36692.2</v>
      </c>
      <c r="E87" s="57">
        <f>E88+E98+E104</f>
        <v>48021.7</v>
      </c>
      <c r="F87" s="52">
        <f t="shared" si="2"/>
        <v>0.972977627574693</v>
      </c>
      <c r="G87" s="52">
        <f t="shared" si="3"/>
        <v>1.308771346498711</v>
      </c>
    </row>
    <row r="88" spans="1:7" s="135" customFormat="1" ht="13.5">
      <c r="A88" s="53" t="s">
        <v>82</v>
      </c>
      <c r="B88" s="54" t="s">
        <v>45</v>
      </c>
      <c r="C88" s="198">
        <f>C89+C90+C91+C92+C93+C94+C95+C96+C97</f>
        <v>15279</v>
      </c>
      <c r="D88" s="198">
        <f>D89+D90+D91+D92+D93+D94+D95+D96+D97</f>
        <v>14381.8</v>
      </c>
      <c r="E88" s="198">
        <f>E89+E90+E91+E92+E93+E94+E95+E96+E97</f>
        <v>14270.9</v>
      </c>
      <c r="F88" s="52">
        <f t="shared" si="2"/>
        <v>0.934020551083186</v>
      </c>
      <c r="G88" s="52">
        <f t="shared" si="3"/>
        <v>0.992288865093382</v>
      </c>
    </row>
    <row r="89" spans="1:7" ht="23.25" customHeight="1">
      <c r="A89" s="146"/>
      <c r="B89" s="138" t="s">
        <v>182</v>
      </c>
      <c r="C89" s="55">
        <f>МР!D82+'МО г.Ртищево'!D64</f>
        <v>759.4000000000001</v>
      </c>
      <c r="D89" s="55">
        <f>МР!E82+'МО г.Ртищево'!E64</f>
        <v>237.8</v>
      </c>
      <c r="E89" s="55">
        <f>МР!F82+'МО г.Ртищево'!F64</f>
        <v>758.5</v>
      </c>
      <c r="F89" s="52">
        <f t="shared" si="2"/>
        <v>0.9988148538319724</v>
      </c>
      <c r="G89" s="52">
        <f t="shared" si="3"/>
        <v>3.189655172413793</v>
      </c>
    </row>
    <row r="90" spans="1:7" ht="41.25" customHeight="1">
      <c r="A90" s="146"/>
      <c r="B90" s="138" t="s">
        <v>331</v>
      </c>
      <c r="C90" s="55">
        <f>'МО г.Ртищево'!D60</f>
        <v>353.4</v>
      </c>
      <c r="D90" s="55">
        <f>'МО г.Ртищево'!E60</f>
        <v>353.4</v>
      </c>
      <c r="E90" s="55">
        <f>'МО г.Ртищево'!F60</f>
        <v>353.4</v>
      </c>
      <c r="F90" s="52">
        <f t="shared" si="2"/>
        <v>1</v>
      </c>
      <c r="G90" s="52">
        <f t="shared" si="3"/>
        <v>1</v>
      </c>
    </row>
    <row r="91" spans="1:7" ht="41.25" customHeight="1">
      <c r="A91" s="146"/>
      <c r="B91" s="138" t="s">
        <v>335</v>
      </c>
      <c r="C91" s="55">
        <f>'МО г.Ртищево'!D61</f>
        <v>8907.7</v>
      </c>
      <c r="D91" s="55">
        <f>'МО г.Ртищево'!E61</f>
        <v>8962.9</v>
      </c>
      <c r="E91" s="55">
        <f>'МО г.Ртищево'!F61</f>
        <v>8582.3</v>
      </c>
      <c r="F91" s="52">
        <f t="shared" si="2"/>
        <v>0.9634698070208919</v>
      </c>
      <c r="G91" s="52">
        <f t="shared" si="3"/>
        <v>0.9575360653359961</v>
      </c>
    </row>
    <row r="92" spans="1:7" ht="39.75" customHeight="1">
      <c r="A92" s="146"/>
      <c r="B92" s="138" t="s">
        <v>334</v>
      </c>
      <c r="C92" s="55">
        <f>'МО г.Ртищево'!D62</f>
        <v>13.3</v>
      </c>
      <c r="D92" s="55">
        <f>'МО г.Ртищево'!E62</f>
        <v>13.4</v>
      </c>
      <c r="E92" s="55">
        <f>'МО г.Ртищево'!F62</f>
        <v>12.9</v>
      </c>
      <c r="F92" s="52">
        <f t="shared" si="2"/>
        <v>0.9699248120300752</v>
      </c>
      <c r="G92" s="52">
        <f t="shared" si="3"/>
        <v>0.9626865671641791</v>
      </c>
    </row>
    <row r="93" spans="1:7" ht="44.25" customHeight="1">
      <c r="A93" s="146"/>
      <c r="B93" s="138" t="s">
        <v>337</v>
      </c>
      <c r="C93" s="55">
        <f>'МО г.Ртищево'!D63</f>
        <v>4</v>
      </c>
      <c r="D93" s="55">
        <f>'МО г.Ртищево'!E63</f>
        <v>4.3</v>
      </c>
      <c r="E93" s="55">
        <f>'МО г.Ртищево'!F63</f>
        <v>4</v>
      </c>
      <c r="F93" s="52">
        <f t="shared" si="2"/>
        <v>1</v>
      </c>
      <c r="G93" s="52">
        <f t="shared" si="3"/>
        <v>0.9302325581395349</v>
      </c>
    </row>
    <row r="94" spans="1:7" ht="30.75" customHeight="1">
      <c r="A94" s="146"/>
      <c r="B94" s="58" t="s">
        <v>248</v>
      </c>
      <c r="C94" s="55">
        <f>'МО г.Ртищево'!D65</f>
        <v>1823.5</v>
      </c>
      <c r="D94" s="55">
        <f>'МО г.Ртищево'!E65</f>
        <v>1392.3</v>
      </c>
      <c r="E94" s="55">
        <f>'МО г.Ртищево'!F65</f>
        <v>1822.7</v>
      </c>
      <c r="F94" s="52">
        <f t="shared" si="2"/>
        <v>0.999561283246504</v>
      </c>
      <c r="G94" s="52">
        <f t="shared" si="3"/>
        <v>1.309128779717015</v>
      </c>
    </row>
    <row r="95" spans="1:7" ht="42.75" customHeight="1">
      <c r="A95" s="146"/>
      <c r="B95" s="138" t="s">
        <v>345</v>
      </c>
      <c r="C95" s="55">
        <f>'МО г.Ртищево'!D57</f>
        <v>1856.5</v>
      </c>
      <c r="D95" s="55">
        <f>'МО г.Ртищево'!E57</f>
        <v>1856.5</v>
      </c>
      <c r="E95" s="55">
        <f>'МО г.Ртищево'!F57</f>
        <v>1856.5</v>
      </c>
      <c r="F95" s="52">
        <f t="shared" si="2"/>
        <v>1</v>
      </c>
      <c r="G95" s="52">
        <f t="shared" si="3"/>
        <v>1</v>
      </c>
    </row>
    <row r="96" spans="1:7" ht="42.75" customHeight="1">
      <c r="A96" s="146"/>
      <c r="B96" s="138" t="s">
        <v>337</v>
      </c>
      <c r="C96" s="55">
        <f>'МО г.Ртищево'!D58</f>
        <v>780.6</v>
      </c>
      <c r="D96" s="55">
        <f>'МО г.Ртищево'!E58</f>
        <v>780.6</v>
      </c>
      <c r="E96" s="55">
        <f>'МО г.Ртищево'!F58</f>
        <v>100</v>
      </c>
      <c r="F96" s="52">
        <f t="shared" si="2"/>
        <v>0.12810658467845246</v>
      </c>
      <c r="G96" s="52">
        <f t="shared" si="3"/>
        <v>0.12810658467845246</v>
      </c>
    </row>
    <row r="97" spans="1:7" ht="42.75" customHeight="1">
      <c r="A97" s="146"/>
      <c r="B97" s="138" t="s">
        <v>334</v>
      </c>
      <c r="C97" s="55">
        <f>'МО г.Ртищево'!D59</f>
        <v>780.6</v>
      </c>
      <c r="D97" s="55">
        <f>'МО г.Ртищево'!E59</f>
        <v>780.6</v>
      </c>
      <c r="E97" s="55">
        <f>'МО г.Ртищево'!F59</f>
        <v>780.6</v>
      </c>
      <c r="F97" s="52">
        <f t="shared" si="2"/>
        <v>1</v>
      </c>
      <c r="G97" s="52">
        <f t="shared" si="3"/>
        <v>1</v>
      </c>
    </row>
    <row r="98" spans="1:7" s="135" customFormat="1" ht="21" customHeight="1">
      <c r="A98" s="53" t="s">
        <v>83</v>
      </c>
      <c r="B98" s="54" t="s">
        <v>308</v>
      </c>
      <c r="C98" s="198">
        <f>C101+C102+C103+C99</f>
        <v>7501.6</v>
      </c>
      <c r="D98" s="198">
        <f>D101+D102+D103+D99</f>
        <v>1118.2</v>
      </c>
      <c r="E98" s="198">
        <f>E101+E102+E103+E99</f>
        <v>7427.5</v>
      </c>
      <c r="F98" s="52">
        <f t="shared" si="2"/>
        <v>0.9901221072837794</v>
      </c>
      <c r="G98" s="52">
        <f t="shared" si="3"/>
        <v>6.642371668753353</v>
      </c>
    </row>
    <row r="99" spans="1:7" s="135" customFormat="1" ht="29.25" customHeight="1">
      <c r="A99" s="53"/>
      <c r="B99" s="138" t="s">
        <v>291</v>
      </c>
      <c r="C99" s="55">
        <f>МР!D84</f>
        <v>6054</v>
      </c>
      <c r="D99" s="55">
        <f>МР!E84</f>
        <v>548.2</v>
      </c>
      <c r="E99" s="55">
        <f>МР!F84</f>
        <v>6024</v>
      </c>
      <c r="F99" s="52">
        <f t="shared" si="2"/>
        <v>0.9950445986124876</v>
      </c>
      <c r="G99" s="52">
        <f t="shared" si="3"/>
        <v>10.98869025902955</v>
      </c>
    </row>
    <row r="100" spans="1:7" ht="44.25" customHeight="1">
      <c r="A100" s="146"/>
      <c r="B100" s="64" t="s">
        <v>387</v>
      </c>
      <c r="C100" s="55">
        <f>МР!D85</f>
        <v>5555.8</v>
      </c>
      <c r="D100" s="55" t="e">
        <f>МР!E85</f>
        <v>#REF!</v>
      </c>
      <c r="E100" s="55">
        <f>МР!F85</f>
        <v>5525.8</v>
      </c>
      <c r="F100" s="52">
        <f t="shared" si="2"/>
        <v>0.9946002375895461</v>
      </c>
      <c r="G100" s="52" t="e">
        <f t="shared" si="3"/>
        <v>#REF!</v>
      </c>
    </row>
    <row r="101" spans="1:7" ht="32.25" customHeight="1">
      <c r="A101" s="146"/>
      <c r="B101" s="138" t="s">
        <v>326</v>
      </c>
      <c r="C101" s="55">
        <f>МР!D86</f>
        <v>110</v>
      </c>
      <c r="D101" s="55">
        <f>МР!E86</f>
        <v>60</v>
      </c>
      <c r="E101" s="55">
        <f>МР!F86</f>
        <v>66</v>
      </c>
      <c r="F101" s="52">
        <f t="shared" si="2"/>
        <v>0.6</v>
      </c>
      <c r="G101" s="52">
        <f t="shared" si="3"/>
        <v>1.1</v>
      </c>
    </row>
    <row r="102" spans="1:7" ht="21" customHeight="1">
      <c r="A102" s="146"/>
      <c r="B102" s="138" t="s">
        <v>328</v>
      </c>
      <c r="C102" s="55">
        <f>МР!D87</f>
        <v>1327.6</v>
      </c>
      <c r="D102" s="55">
        <f>МР!E87</f>
        <v>500</v>
      </c>
      <c r="E102" s="55">
        <f>МР!F87</f>
        <v>1327.6</v>
      </c>
      <c r="F102" s="52">
        <f t="shared" si="2"/>
        <v>1</v>
      </c>
      <c r="G102" s="52">
        <f t="shared" si="3"/>
        <v>2.6552</v>
      </c>
    </row>
    <row r="103" spans="1:7" ht="21" customHeight="1">
      <c r="A103" s="146"/>
      <c r="B103" s="138" t="s">
        <v>371</v>
      </c>
      <c r="C103" s="55">
        <f>МР!D88</f>
        <v>10</v>
      </c>
      <c r="D103" s="55">
        <f>МР!E88</f>
        <v>10</v>
      </c>
      <c r="E103" s="55">
        <f>МР!F88</f>
        <v>9.9</v>
      </c>
      <c r="F103" s="52">
        <f t="shared" si="2"/>
        <v>0.99</v>
      </c>
      <c r="G103" s="52"/>
    </row>
    <row r="104" spans="1:7" s="135" customFormat="1" ht="21" customHeight="1">
      <c r="A104" s="53" t="s">
        <v>47</v>
      </c>
      <c r="B104" s="65" t="s">
        <v>293</v>
      </c>
      <c r="C104" s="198">
        <f>C105+C111+C112+C113</f>
        <v>26574.799999999996</v>
      </c>
      <c r="D104" s="198">
        <f>D105+D111+D112+D113</f>
        <v>21192.199999999997</v>
      </c>
      <c r="E104" s="198">
        <f>E105+E111+E112+E113</f>
        <v>26323.299999999996</v>
      </c>
      <c r="F104" s="52">
        <f t="shared" si="2"/>
        <v>0.9905361470265063</v>
      </c>
      <c r="G104" s="52">
        <f t="shared" si="3"/>
        <v>1.2421221015279207</v>
      </c>
    </row>
    <row r="105" spans="1:7" ht="30.75" customHeight="1">
      <c r="A105" s="146"/>
      <c r="B105" s="63" t="s">
        <v>292</v>
      </c>
      <c r="C105" s="55">
        <f>C106+C107+C108+C109+C110</f>
        <v>455.8</v>
      </c>
      <c r="D105" s="55">
        <f>D106+D107+D108+D109+D110</f>
        <v>800</v>
      </c>
      <c r="E105" s="55">
        <f>E106+E107+E108+E109+E110</f>
        <v>455.8</v>
      </c>
      <c r="F105" s="52">
        <f t="shared" si="2"/>
        <v>1</v>
      </c>
      <c r="G105" s="52">
        <f t="shared" si="3"/>
        <v>0.56975</v>
      </c>
    </row>
    <row r="106" spans="1:7" ht="23.25" customHeight="1">
      <c r="A106" s="146"/>
      <c r="B106" s="64" t="s">
        <v>309</v>
      </c>
      <c r="C106" s="55">
        <f>'МО г.Ртищево'!D67</f>
        <v>355.8</v>
      </c>
      <c r="D106" s="55">
        <f>'МО г.Ртищево'!E67</f>
        <v>400</v>
      </c>
      <c r="E106" s="55">
        <f>'МО г.Ртищево'!F67</f>
        <v>355.8</v>
      </c>
      <c r="F106" s="52">
        <f aca="true" t="shared" si="4" ref="F106:F143">E106/C106</f>
        <v>1</v>
      </c>
      <c r="G106" s="52">
        <f t="shared" si="3"/>
        <v>0.8895000000000001</v>
      </c>
    </row>
    <row r="107" spans="1:7" ht="23.25" customHeight="1" hidden="1">
      <c r="A107" s="146"/>
      <c r="B107" s="64" t="s">
        <v>310</v>
      </c>
      <c r="C107" s="55">
        <f>'МО г.Ртищево'!D68</f>
        <v>0</v>
      </c>
      <c r="D107" s="55">
        <f>'МО г.Ртищево'!E68</f>
        <v>50</v>
      </c>
      <c r="E107" s="55">
        <f>'МО г.Ртищево'!F68</f>
        <v>0</v>
      </c>
      <c r="F107" s="52">
        <v>0</v>
      </c>
      <c r="G107" s="52">
        <f t="shared" si="3"/>
        <v>0</v>
      </c>
    </row>
    <row r="108" spans="1:7" ht="30.75" customHeight="1">
      <c r="A108" s="146"/>
      <c r="B108" s="64" t="s">
        <v>311</v>
      </c>
      <c r="C108" s="55">
        <f>'МО г.Ртищево'!D69</f>
        <v>50</v>
      </c>
      <c r="D108" s="55">
        <f>'МО г.Ртищево'!E69</f>
        <v>50</v>
      </c>
      <c r="E108" s="55">
        <f>'МО г.Ртищево'!F69</f>
        <v>50</v>
      </c>
      <c r="F108" s="52">
        <f t="shared" si="4"/>
        <v>1</v>
      </c>
      <c r="G108" s="52">
        <f t="shared" si="3"/>
        <v>1</v>
      </c>
    </row>
    <row r="109" spans="1:7" ht="20.25" customHeight="1" hidden="1">
      <c r="A109" s="146"/>
      <c r="B109" s="64" t="s">
        <v>312</v>
      </c>
      <c r="C109" s="55">
        <f>'МО г.Ртищево'!D70</f>
        <v>0</v>
      </c>
      <c r="D109" s="55">
        <f>'МО г.Ртищево'!E70</f>
        <v>250</v>
      </c>
      <c r="E109" s="55">
        <f>'МО г.Ртищево'!F70</f>
        <v>0</v>
      </c>
      <c r="F109" s="52">
        <v>0</v>
      </c>
      <c r="G109" s="52">
        <f t="shared" si="3"/>
        <v>0</v>
      </c>
    </row>
    <row r="110" spans="1:7" ht="19.5" customHeight="1">
      <c r="A110" s="146"/>
      <c r="B110" s="64" t="s">
        <v>313</v>
      </c>
      <c r="C110" s="55">
        <f>'МО г.Ртищево'!D71</f>
        <v>50</v>
      </c>
      <c r="D110" s="55">
        <f>'МО г.Ртищево'!E71</f>
        <v>50</v>
      </c>
      <c r="E110" s="55">
        <f>'МО г.Ртищево'!F71</f>
        <v>50</v>
      </c>
      <c r="F110" s="52">
        <f t="shared" si="4"/>
        <v>1</v>
      </c>
      <c r="G110" s="52">
        <f t="shared" si="3"/>
        <v>1</v>
      </c>
    </row>
    <row r="111" spans="1:7" ht="21" customHeight="1">
      <c r="A111" s="146"/>
      <c r="B111" s="63" t="s">
        <v>184</v>
      </c>
      <c r="C111" s="55">
        <f>'МО г.Ртищево'!D72+'Кр-звезда'!D47+Макарово!D47+Октябрьский!D46+Салтыковка!D46+Урусово!D48+'Ш-Голицыно'!D47</f>
        <v>12552.899999999998</v>
      </c>
      <c r="D111" s="55">
        <f>'МО г.Ртищево'!E72+'Кр-звезда'!E47+Макарово!E47+Октябрьский!E46+Салтыковка!E46+Урусово!E48+'Ш-Голицыно'!E47</f>
        <v>9247.2</v>
      </c>
      <c r="E111" s="55">
        <f>'МО г.Ртищево'!F72+'Кр-звезда'!F47+Макарово!F47+Октябрьский!F46+Салтыковка!F46+Урусово!F48+'Ш-Голицыно'!F47</f>
        <v>12516.4</v>
      </c>
      <c r="F111" s="52">
        <f t="shared" si="4"/>
        <v>0.997092305363701</v>
      </c>
      <c r="G111" s="52">
        <f t="shared" si="3"/>
        <v>1.3535340427372609</v>
      </c>
    </row>
    <row r="112" spans="1:7" ht="21" customHeight="1">
      <c r="A112" s="146"/>
      <c r="B112" s="63" t="s">
        <v>276</v>
      </c>
      <c r="C112" s="55">
        <f>'Кр-звезда'!D48+Макарово!D48+Октябрьский!D47+Салтыковка!D47+Урусово!D49+'Ш-Голицыно'!D48</f>
        <v>40.3</v>
      </c>
      <c r="D112" s="55">
        <f>'Кр-звезда'!E48+Макарово!E48+Октябрьский!E47+Салтыковка!E47+Урусово!E49+'Ш-Голицыно'!E48</f>
        <v>84.8</v>
      </c>
      <c r="E112" s="55">
        <f>'Кр-звезда'!F48+Макарово!F48+Октябрьский!F47+Салтыковка!F47+Урусово!F49+'Ш-Голицыно'!F48</f>
        <v>30.6</v>
      </c>
      <c r="F112" s="52">
        <f t="shared" si="4"/>
        <v>0.7593052109181142</v>
      </c>
      <c r="G112" s="52">
        <f t="shared" si="3"/>
        <v>0.3608490566037736</v>
      </c>
    </row>
    <row r="113" spans="1:7" ht="21" customHeight="1">
      <c r="A113" s="146"/>
      <c r="B113" s="63" t="s">
        <v>186</v>
      </c>
      <c r="C113" s="55">
        <f>'МО г.Ртищево'!D73+'Кр-звезда'!D49+Макарово!D49+Октябрьский!D48+Салтыковка!D48+Урусово!D50+'Ш-Голицыно'!D49</f>
        <v>13525.8</v>
      </c>
      <c r="D113" s="55">
        <f>'МО г.Ртищево'!E73+'Кр-звезда'!E49+Макарово!E49+Октябрьский!E48+Салтыковка!E48+Урусово!E50+'Ш-Голицыно'!E49</f>
        <v>11060.199999999999</v>
      </c>
      <c r="E113" s="55">
        <f>'МО г.Ртищево'!F73+'Кр-звезда'!F49+Макарово!F49+Октябрьский!F48+Салтыковка!F48+Урусово!F50+'Ш-Голицыно'!F49</f>
        <v>13320.499999999998</v>
      </c>
      <c r="F113" s="52">
        <f t="shared" si="4"/>
        <v>0.9848216002010971</v>
      </c>
      <c r="G113" s="52">
        <f t="shared" si="3"/>
        <v>1.204363393067033</v>
      </c>
    </row>
    <row r="114" spans="1:7" ht="21.75" customHeight="1">
      <c r="A114" s="62" t="s">
        <v>132</v>
      </c>
      <c r="B114" s="144" t="s">
        <v>130</v>
      </c>
      <c r="C114" s="57">
        <f>C115</f>
        <v>7.6</v>
      </c>
      <c r="D114" s="57">
        <f>D115</f>
        <v>7.2</v>
      </c>
      <c r="E114" s="57">
        <f>E115</f>
        <v>6.2</v>
      </c>
      <c r="F114" s="52">
        <f t="shared" si="4"/>
        <v>0.8157894736842106</v>
      </c>
      <c r="G114" s="52">
        <f t="shared" si="3"/>
        <v>0.8611111111111112</v>
      </c>
    </row>
    <row r="115" spans="1:7" ht="18" customHeight="1">
      <c r="A115" s="66" t="s">
        <v>126</v>
      </c>
      <c r="B115" s="67" t="s">
        <v>285</v>
      </c>
      <c r="C115" s="55">
        <f>'Кр-звезда'!D51+Макарово!D51+Октябрьский!D51+Салтыковка!D50+Урусово!D52+'Ш-Голицыно'!D51</f>
        <v>7.6</v>
      </c>
      <c r="D115" s="55">
        <f>'Кр-звезда'!E51+Макарово!E51+Октябрьский!E51+Салтыковка!E50+Урусово!E52+'Ш-Голицыно'!E51</f>
        <v>7.2</v>
      </c>
      <c r="E115" s="55">
        <f>'Кр-звезда'!F51+Макарово!F51+Октябрьский!F51+Салтыковка!F50+Урусово!F52+'Ш-Голицыно'!F51</f>
        <v>6.2</v>
      </c>
      <c r="F115" s="52">
        <f t="shared" si="4"/>
        <v>0.8157894736842106</v>
      </c>
      <c r="G115" s="52">
        <f t="shared" si="3"/>
        <v>0.8611111111111112</v>
      </c>
    </row>
    <row r="116" spans="1:7" ht="18" customHeight="1">
      <c r="A116" s="50" t="s">
        <v>49</v>
      </c>
      <c r="B116" s="45" t="s">
        <v>50</v>
      </c>
      <c r="C116" s="57">
        <f>C117+C119+C120+C121</f>
        <v>475362.49999999994</v>
      </c>
      <c r="D116" s="57">
        <f>D117+D119+D120+D121</f>
        <v>361940.3</v>
      </c>
      <c r="E116" s="57">
        <f>E117+E119+E120+E121</f>
        <v>474142.2</v>
      </c>
      <c r="F116" s="52">
        <f t="shared" si="4"/>
        <v>0.9974329064661182</v>
      </c>
      <c r="G116" s="52">
        <f t="shared" si="3"/>
        <v>1.3100011244948409</v>
      </c>
    </row>
    <row r="117" spans="1:7" ht="12.75">
      <c r="A117" s="146" t="s">
        <v>51</v>
      </c>
      <c r="B117" s="138" t="s">
        <v>52</v>
      </c>
      <c r="C117" s="55">
        <f>МР!D94</f>
        <v>148038.8</v>
      </c>
      <c r="D117" s="55">
        <f>МР!E94</f>
        <v>110645.9</v>
      </c>
      <c r="E117" s="55">
        <f>МР!F94</f>
        <v>147642.4</v>
      </c>
      <c r="F117" s="52">
        <f t="shared" si="4"/>
        <v>0.9973223236070544</v>
      </c>
      <c r="G117" s="52">
        <f t="shared" si="3"/>
        <v>1.3343684673358887</v>
      </c>
    </row>
    <row r="118" spans="1:7" ht="25.5">
      <c r="A118" s="146"/>
      <c r="B118" s="58" t="s">
        <v>236</v>
      </c>
      <c r="C118" s="55">
        <f>МР!D95</f>
        <v>7567.9</v>
      </c>
      <c r="D118" s="55">
        <f>МР!E95</f>
        <v>6373.8</v>
      </c>
      <c r="E118" s="55">
        <f>МР!F95</f>
        <v>7197.8</v>
      </c>
      <c r="F118" s="52">
        <f t="shared" si="4"/>
        <v>0.9510960768509098</v>
      </c>
      <c r="G118" s="52">
        <f aca="true" t="shared" si="5" ref="G118:G143">E118/D118</f>
        <v>1.129279236875961</v>
      </c>
    </row>
    <row r="119" spans="1:7" ht="12.75">
      <c r="A119" s="146" t="s">
        <v>53</v>
      </c>
      <c r="B119" s="138" t="s">
        <v>156</v>
      </c>
      <c r="C119" s="55">
        <f>МР!D96+'МО г.Ртищево'!D75</f>
        <v>298666.39999999997</v>
      </c>
      <c r="D119" s="55">
        <f>МР!E96+'МО г.Ртищево'!E75</f>
        <v>227829.7</v>
      </c>
      <c r="E119" s="55">
        <f>МР!F96+'МО г.Ртищево'!F75</f>
        <v>298250.1</v>
      </c>
      <c r="F119" s="52">
        <f t="shared" si="4"/>
        <v>0.9986061371483368</v>
      </c>
      <c r="G119" s="52">
        <f t="shared" si="5"/>
        <v>1.3090922737465747</v>
      </c>
    </row>
    <row r="120" spans="1:7" ht="12.75">
      <c r="A120" s="146" t="s">
        <v>54</v>
      </c>
      <c r="B120" s="138" t="s">
        <v>55</v>
      </c>
      <c r="C120" s="55">
        <f>МР!D97+'Кр-звезда'!D55+Макарово!D55+Октябрьский!D55+Салтыковка!D54+Урусово!D56+'Ш-Голицыно'!D55</f>
        <v>5497.2</v>
      </c>
      <c r="D120" s="55">
        <f>МР!E97+'Кр-звезда'!E55+Макарово!E55+Октябрьский!E55+Салтыковка!E54+Урусово!E56+'Ш-Голицыно'!E55</f>
        <v>5446.8</v>
      </c>
      <c r="E120" s="55">
        <f>МР!F97+'Кр-звезда'!F55+Макарово!F55+Октябрьский!F55+Салтыковка!F54+Урусово!F56+'Ш-Голицыно'!F55</f>
        <v>5297.2</v>
      </c>
      <c r="F120" s="52">
        <f t="shared" si="4"/>
        <v>0.9636178418103762</v>
      </c>
      <c r="G120" s="52">
        <f t="shared" si="5"/>
        <v>0.9725343320848938</v>
      </c>
    </row>
    <row r="121" spans="1:7" ht="12.75">
      <c r="A121" s="146" t="s">
        <v>56</v>
      </c>
      <c r="B121" s="138" t="s">
        <v>57</v>
      </c>
      <c r="C121" s="55">
        <f>МР!D99</f>
        <v>23160.1</v>
      </c>
      <c r="D121" s="55">
        <f>МР!E99</f>
        <v>18017.9</v>
      </c>
      <c r="E121" s="55">
        <f>МР!F99</f>
        <v>22952.5</v>
      </c>
      <c r="F121" s="52">
        <f t="shared" si="4"/>
        <v>0.9910363081333846</v>
      </c>
      <c r="G121" s="52">
        <f t="shared" si="5"/>
        <v>1.2738720938622148</v>
      </c>
    </row>
    <row r="122" spans="1:7" ht="12.75">
      <c r="A122" s="146"/>
      <c r="B122" s="138" t="s">
        <v>58</v>
      </c>
      <c r="C122" s="55">
        <f>МР!D100</f>
        <v>398.1</v>
      </c>
      <c r="D122" s="55">
        <f>МР!E100</f>
        <v>390</v>
      </c>
      <c r="E122" s="55">
        <f>МР!F100</f>
        <v>391.3</v>
      </c>
      <c r="F122" s="52">
        <f t="shared" si="4"/>
        <v>0.9829188646068827</v>
      </c>
      <c r="G122" s="52">
        <f t="shared" si="5"/>
        <v>1.0033333333333334</v>
      </c>
    </row>
    <row r="123" spans="1:7" ht="12.75">
      <c r="A123" s="50" t="s">
        <v>59</v>
      </c>
      <c r="B123" s="45" t="s">
        <v>161</v>
      </c>
      <c r="C123" s="57">
        <f>C124+C125</f>
        <v>75041.40000000001</v>
      </c>
      <c r="D123" s="57">
        <f>D124+D125</f>
        <v>55537.2</v>
      </c>
      <c r="E123" s="57">
        <f>E124+E125</f>
        <v>69325.90000000001</v>
      </c>
      <c r="F123" s="52">
        <f t="shared" si="4"/>
        <v>0.9238353762056678</v>
      </c>
      <c r="G123" s="52">
        <f t="shared" si="5"/>
        <v>1.2482786312597685</v>
      </c>
    </row>
    <row r="124" spans="1:7" ht="12.75">
      <c r="A124" s="146" t="s">
        <v>60</v>
      </c>
      <c r="B124" s="138" t="s">
        <v>61</v>
      </c>
      <c r="C124" s="55">
        <f>МР!D102</f>
        <v>71208.3</v>
      </c>
      <c r="D124" s="55">
        <f>МР!E102</f>
        <v>52584.5</v>
      </c>
      <c r="E124" s="55">
        <f>МР!F102</f>
        <v>65654.6</v>
      </c>
      <c r="F124" s="52">
        <f t="shared" si="4"/>
        <v>0.9220076873061146</v>
      </c>
      <c r="G124" s="52">
        <f t="shared" si="5"/>
        <v>1.2485542317603098</v>
      </c>
    </row>
    <row r="125" spans="1:7" ht="12.75">
      <c r="A125" s="146" t="s">
        <v>62</v>
      </c>
      <c r="B125" s="138" t="s">
        <v>113</v>
      </c>
      <c r="C125" s="55">
        <f>МР!D103</f>
        <v>3833.1</v>
      </c>
      <c r="D125" s="55">
        <f>МР!E103</f>
        <v>2952.7</v>
      </c>
      <c r="E125" s="55">
        <f>МР!F103</f>
        <v>3671.3</v>
      </c>
      <c r="F125" s="52">
        <f t="shared" si="4"/>
        <v>0.9577887349664763</v>
      </c>
      <c r="G125" s="52">
        <f t="shared" si="5"/>
        <v>1.2433704744809837</v>
      </c>
    </row>
    <row r="126" spans="1:7" ht="16.5" customHeight="1">
      <c r="A126" s="50" t="s">
        <v>63</v>
      </c>
      <c r="B126" s="45" t="s">
        <v>64</v>
      </c>
      <c r="C126" s="57">
        <f>C127+C128+C129+C131+C135+C132+C133+C134+C130</f>
        <v>16365.499999999998</v>
      </c>
      <c r="D126" s="57">
        <f>D127+D128+D129+D131+D135+D132+D133+D134+D130</f>
        <v>14287</v>
      </c>
      <c r="E126" s="57">
        <f>E127+E128+E129+E131+E135+E132+E133+E134+E130</f>
        <v>15572.599999999999</v>
      </c>
      <c r="F126" s="52">
        <f t="shared" si="4"/>
        <v>0.9515505178576884</v>
      </c>
      <c r="G126" s="52">
        <f t="shared" si="5"/>
        <v>1.0899839014488695</v>
      </c>
    </row>
    <row r="127" spans="1:7" ht="12.75">
      <c r="A127" s="146" t="s">
        <v>65</v>
      </c>
      <c r="B127" s="68" t="s">
        <v>237</v>
      </c>
      <c r="C127" s="55">
        <f>МР!D106+'МО г.Ртищево'!D77+'Кр-звезда'!D57+Октябрьский!D57+Салтыковка!D56+Урусово!D58+'Ш-Голицыно'!D56</f>
        <v>1799.8999999999999</v>
      </c>
      <c r="D127" s="55">
        <f>МР!E106+'МО г.Ртищево'!E77+'Кр-звезда'!E57+Октябрьский!E57+Салтыковка!E56+Урусово!E58+'Ш-Голицыно'!E56</f>
        <v>1253.6999999999998</v>
      </c>
      <c r="E127" s="55">
        <f>МР!F106+'МО г.Ртищево'!F77+'Кр-звезда'!F57+Октябрьский!F57+Салтыковка!F56+Урусово!F58+'Ш-Голицыно'!F56</f>
        <v>1701.3</v>
      </c>
      <c r="F127" s="52">
        <f t="shared" si="4"/>
        <v>0.9452191788432691</v>
      </c>
      <c r="G127" s="52">
        <f t="shared" si="5"/>
        <v>1.3570232112945682</v>
      </c>
    </row>
    <row r="128" spans="1:7" ht="38.25">
      <c r="A128" s="146" t="s">
        <v>66</v>
      </c>
      <c r="B128" s="68" t="s">
        <v>191</v>
      </c>
      <c r="C128" s="55">
        <f>МР!D108</f>
        <v>10500</v>
      </c>
      <c r="D128" s="55">
        <f>МР!E108</f>
        <v>8724.3</v>
      </c>
      <c r="E128" s="55">
        <f>МР!F108</f>
        <v>10486.2</v>
      </c>
      <c r="F128" s="52">
        <f t="shared" si="4"/>
        <v>0.9986857142857144</v>
      </c>
      <c r="G128" s="52">
        <f t="shared" si="5"/>
        <v>1.2019531652969295</v>
      </c>
    </row>
    <row r="129" spans="1:7" ht="51">
      <c r="A129" s="146"/>
      <c r="B129" s="138" t="s">
        <v>192</v>
      </c>
      <c r="C129" s="55">
        <f>МР!D107</f>
        <v>103.3</v>
      </c>
      <c r="D129" s="55">
        <f>МР!E107</f>
        <v>93.7</v>
      </c>
      <c r="E129" s="55">
        <f>МР!F107</f>
        <v>103.3</v>
      </c>
      <c r="F129" s="52">
        <f t="shared" si="4"/>
        <v>1</v>
      </c>
      <c r="G129" s="52">
        <f t="shared" si="5"/>
        <v>1.1024546424759871</v>
      </c>
    </row>
    <row r="130" spans="1:7" ht="26.25" customHeight="1">
      <c r="A130" s="146"/>
      <c r="B130" s="138" t="s">
        <v>340</v>
      </c>
      <c r="C130" s="55">
        <f>МР!D109</f>
        <v>211.7</v>
      </c>
      <c r="D130" s="55">
        <f>МР!E109</f>
        <v>132.3</v>
      </c>
      <c r="E130" s="55">
        <f>МР!F109</f>
        <v>79.4</v>
      </c>
      <c r="F130" s="52">
        <f t="shared" si="4"/>
        <v>0.375059045819556</v>
      </c>
      <c r="G130" s="52">
        <f t="shared" si="5"/>
        <v>0.600151171579743</v>
      </c>
    </row>
    <row r="131" spans="1:7" ht="42.75" customHeight="1">
      <c r="A131" s="146"/>
      <c r="B131" s="138" t="s">
        <v>365</v>
      </c>
      <c r="C131" s="55">
        <f>МР!D110</f>
        <v>273.9</v>
      </c>
      <c r="D131" s="55">
        <f>МР!E110</f>
        <v>273.9</v>
      </c>
      <c r="E131" s="55">
        <f>МР!F110</f>
        <v>0</v>
      </c>
      <c r="F131" s="52">
        <f t="shared" si="4"/>
        <v>0</v>
      </c>
      <c r="G131" s="52">
        <f t="shared" si="5"/>
        <v>0</v>
      </c>
    </row>
    <row r="132" spans="1:7" ht="15.75" customHeight="1" hidden="1">
      <c r="A132" s="146"/>
      <c r="B132" s="138" t="s">
        <v>0</v>
      </c>
      <c r="C132" s="55">
        <f>МР!D113</f>
        <v>0</v>
      </c>
      <c r="D132" s="55">
        <f>МР!E113</f>
        <v>79.4</v>
      </c>
      <c r="E132" s="55">
        <f>МР!F113</f>
        <v>0</v>
      </c>
      <c r="F132" s="52" t="e">
        <f t="shared" si="4"/>
        <v>#DIV/0!</v>
      </c>
      <c r="G132" s="52">
        <f t="shared" si="5"/>
        <v>0</v>
      </c>
    </row>
    <row r="133" spans="1:7" ht="20.25" customHeight="1">
      <c r="A133" s="146"/>
      <c r="B133" s="138" t="s">
        <v>1</v>
      </c>
      <c r="C133" s="55">
        <f>МР!D114</f>
        <v>144.4</v>
      </c>
      <c r="D133" s="55">
        <f>МР!E114</f>
        <v>144.4</v>
      </c>
      <c r="E133" s="55">
        <f>МР!F114</f>
        <v>144.4</v>
      </c>
      <c r="F133" s="52">
        <f t="shared" si="4"/>
        <v>1</v>
      </c>
      <c r="G133" s="52">
        <f t="shared" si="5"/>
        <v>1</v>
      </c>
    </row>
    <row r="134" spans="1:7" ht="30.75" customHeight="1">
      <c r="A134" s="146"/>
      <c r="B134" s="138" t="s">
        <v>329</v>
      </c>
      <c r="C134" s="55">
        <f>МР!D111</f>
        <v>100</v>
      </c>
      <c r="D134" s="55">
        <f>МР!E111</f>
        <v>100</v>
      </c>
      <c r="E134" s="55">
        <f>МР!F111</f>
        <v>50</v>
      </c>
      <c r="F134" s="52">
        <f t="shared" si="4"/>
        <v>0.5</v>
      </c>
      <c r="G134" s="52">
        <f t="shared" si="5"/>
        <v>0.5</v>
      </c>
    </row>
    <row r="135" spans="1:7" ht="38.25">
      <c r="A135" s="146" t="s">
        <v>67</v>
      </c>
      <c r="B135" s="138" t="s">
        <v>119</v>
      </c>
      <c r="C135" s="55">
        <f>МР!D115</f>
        <v>3232.3</v>
      </c>
      <c r="D135" s="55">
        <f>МР!E115</f>
        <v>3485.3</v>
      </c>
      <c r="E135" s="55">
        <f>МР!F115</f>
        <v>3008</v>
      </c>
      <c r="F135" s="52">
        <f t="shared" si="4"/>
        <v>0.9306066887355753</v>
      </c>
      <c r="G135" s="52">
        <f t="shared" si="5"/>
        <v>0.8630533956904713</v>
      </c>
    </row>
    <row r="136" spans="1:7" ht="21" customHeight="1">
      <c r="A136" s="62" t="s">
        <v>68</v>
      </c>
      <c r="B136" s="144" t="s">
        <v>135</v>
      </c>
      <c r="C136" s="57">
        <f>C137+C138</f>
        <v>25614.4</v>
      </c>
      <c r="D136" s="57">
        <f>D137+D138</f>
        <v>21938.8</v>
      </c>
      <c r="E136" s="57">
        <f>E137+E138</f>
        <v>24459.199999999997</v>
      </c>
      <c r="F136" s="52">
        <f t="shared" si="4"/>
        <v>0.9549003685426946</v>
      </c>
      <c r="G136" s="52">
        <f t="shared" si="5"/>
        <v>1.1148832205954746</v>
      </c>
    </row>
    <row r="137" spans="1:7" ht="15.75" customHeight="1">
      <c r="A137" s="146" t="s">
        <v>69</v>
      </c>
      <c r="B137" s="138" t="s">
        <v>136</v>
      </c>
      <c r="C137" s="55">
        <f>'МО г.Ртищево'!D79</f>
        <v>24868</v>
      </c>
      <c r="D137" s="55">
        <f>'МО г.Ртищево'!E79</f>
        <v>21305.8</v>
      </c>
      <c r="E137" s="55">
        <f>'МО г.Ртищево'!F79</f>
        <v>23747.1</v>
      </c>
      <c r="F137" s="52">
        <f t="shared" si="4"/>
        <v>0.9549260093292584</v>
      </c>
      <c r="G137" s="52">
        <f t="shared" si="5"/>
        <v>1.1145838222455857</v>
      </c>
    </row>
    <row r="138" spans="1:7" ht="18.75" customHeight="1">
      <c r="A138" s="146" t="s">
        <v>137</v>
      </c>
      <c r="B138" s="138" t="s">
        <v>138</v>
      </c>
      <c r="C138" s="55">
        <f>МР!D118</f>
        <v>746.4</v>
      </c>
      <c r="D138" s="55">
        <f>МР!E118</f>
        <v>633</v>
      </c>
      <c r="E138" s="55">
        <f>МР!F118</f>
        <v>712.1</v>
      </c>
      <c r="F138" s="52">
        <f t="shared" si="4"/>
        <v>0.9540460878885316</v>
      </c>
      <c r="G138" s="52">
        <f t="shared" si="5"/>
        <v>1.124960505529226</v>
      </c>
    </row>
    <row r="139" spans="1:7" ht="21.75" customHeight="1">
      <c r="A139" s="62" t="s">
        <v>139</v>
      </c>
      <c r="B139" s="144" t="s">
        <v>140</v>
      </c>
      <c r="C139" s="57">
        <f>C140</f>
        <v>408.5</v>
      </c>
      <c r="D139" s="57">
        <f>D140</f>
        <v>278.7</v>
      </c>
      <c r="E139" s="57">
        <f>E140</f>
        <v>291.1</v>
      </c>
      <c r="F139" s="52">
        <f t="shared" si="4"/>
        <v>0.7126070991432069</v>
      </c>
      <c r="G139" s="52">
        <f t="shared" si="5"/>
        <v>1.044492285611769</v>
      </c>
    </row>
    <row r="140" spans="1:7" ht="12.75">
      <c r="A140" s="146" t="s">
        <v>141</v>
      </c>
      <c r="B140" s="138" t="s">
        <v>142</v>
      </c>
      <c r="C140" s="55">
        <f>МР!D121+'МО г.Ртищево'!D81</f>
        <v>408.5</v>
      </c>
      <c r="D140" s="55">
        <f>МР!E121+'МО г.Ртищево'!E81</f>
        <v>278.7</v>
      </c>
      <c r="E140" s="55">
        <f>МР!F121+'МО г.Ртищево'!F81</f>
        <v>291.1</v>
      </c>
      <c r="F140" s="52">
        <f t="shared" si="4"/>
        <v>0.7126070991432069</v>
      </c>
      <c r="G140" s="52">
        <f t="shared" si="5"/>
        <v>1.044492285611769</v>
      </c>
    </row>
    <row r="141" spans="1:7" ht="32.25" customHeight="1">
      <c r="A141" s="62" t="s">
        <v>143</v>
      </c>
      <c r="B141" s="144" t="s">
        <v>144</v>
      </c>
      <c r="C141" s="57">
        <f>C142</f>
        <v>815.1</v>
      </c>
      <c r="D141" s="57">
        <f>D142</f>
        <v>600</v>
      </c>
      <c r="E141" s="57">
        <f>E142</f>
        <v>815</v>
      </c>
      <c r="F141" s="52">
        <f t="shared" si="4"/>
        <v>0.9998773156667893</v>
      </c>
      <c r="G141" s="52">
        <f t="shared" si="5"/>
        <v>1.3583333333333334</v>
      </c>
    </row>
    <row r="142" spans="1:7" ht="15" customHeight="1">
      <c r="A142" s="146" t="s">
        <v>146</v>
      </c>
      <c r="B142" s="138" t="s">
        <v>145</v>
      </c>
      <c r="C142" s="55">
        <f>МР!D123</f>
        <v>815.1</v>
      </c>
      <c r="D142" s="55">
        <f>МР!E123</f>
        <v>600</v>
      </c>
      <c r="E142" s="55">
        <f>МР!F123</f>
        <v>815</v>
      </c>
      <c r="F142" s="52">
        <f t="shared" si="4"/>
        <v>0.9998773156667893</v>
      </c>
      <c r="G142" s="52">
        <f t="shared" si="5"/>
        <v>1.3583333333333334</v>
      </c>
    </row>
    <row r="143" spans="1:7" ht="22.5" customHeight="1">
      <c r="A143" s="146"/>
      <c r="B143" s="69" t="s">
        <v>71</v>
      </c>
      <c r="C143" s="70">
        <f>C40+C114+C59+C61+C70+C87+C116+C123+C126+C136+C139+C141</f>
        <v>759519.9</v>
      </c>
      <c r="D143" s="70">
        <f>D40+D114+D59+D61+D70+D87+D116+D123+D126+D136+D139+D141</f>
        <v>580266.8999999999</v>
      </c>
      <c r="E143" s="70">
        <f>E40+E114+E59+E61+E70+E87+E116+E123+E126+E136+E139+E141</f>
        <v>734609.8999999999</v>
      </c>
      <c r="F143" s="52">
        <f t="shared" si="4"/>
        <v>0.9672029659789031</v>
      </c>
      <c r="G143" s="52">
        <f t="shared" si="5"/>
        <v>1.2659862211682245</v>
      </c>
    </row>
    <row r="144" spans="3:6" ht="12.75" hidden="1">
      <c r="C144" s="43"/>
      <c r="D144" s="43"/>
      <c r="E144" s="43"/>
      <c r="F144" s="71"/>
    </row>
    <row r="145" spans="3:6" ht="12.75" hidden="1">
      <c r="C145" s="43"/>
      <c r="D145" s="43"/>
      <c r="E145" s="43"/>
      <c r="F145" s="73"/>
    </row>
    <row r="146" spans="2:7" ht="15">
      <c r="B146" s="38" t="s">
        <v>96</v>
      </c>
      <c r="C146" s="43"/>
      <c r="D146" s="43"/>
      <c r="E146" s="43">
        <v>11370.4</v>
      </c>
      <c r="F146" s="74"/>
      <c r="G146" s="72">
        <v>22493.9</v>
      </c>
    </row>
    <row r="147" spans="2:6" ht="15">
      <c r="B147" s="38"/>
      <c r="C147" s="43"/>
      <c r="D147" s="43"/>
      <c r="E147" s="43"/>
      <c r="F147" s="74"/>
    </row>
    <row r="148" spans="2:6" ht="15">
      <c r="B148" s="38" t="s">
        <v>87</v>
      </c>
      <c r="C148" s="43"/>
      <c r="D148" s="43"/>
      <c r="E148" s="43"/>
      <c r="F148" s="74"/>
    </row>
    <row r="149" spans="2:7" ht="15">
      <c r="B149" s="38" t="s">
        <v>88</v>
      </c>
      <c r="C149" s="43"/>
      <c r="D149" s="43"/>
      <c r="E149" s="43"/>
      <c r="F149" s="74"/>
      <c r="G149" s="75" t="s">
        <v>151</v>
      </c>
    </row>
    <row r="150" spans="2:6" ht="15">
      <c r="B150" s="38"/>
      <c r="C150" s="43"/>
      <c r="D150" s="43"/>
      <c r="E150" s="43"/>
      <c r="F150" s="74"/>
    </row>
    <row r="151" spans="2:6" ht="15">
      <c r="B151" s="38" t="s">
        <v>89</v>
      </c>
      <c r="C151" s="43"/>
      <c r="D151" s="43"/>
      <c r="E151" s="43"/>
      <c r="F151" s="74"/>
    </row>
    <row r="152" spans="2:7" ht="15">
      <c r="B152" s="38" t="s">
        <v>90</v>
      </c>
      <c r="C152" s="43"/>
      <c r="D152" s="43"/>
      <c r="E152" s="43">
        <v>10000</v>
      </c>
      <c r="F152" s="74"/>
      <c r="G152" s="76" t="str">
        <f>МР!H138</f>
        <v>0</v>
      </c>
    </row>
    <row r="153" spans="2:6" ht="15">
      <c r="B153" s="38"/>
      <c r="C153" s="43"/>
      <c r="D153" s="43"/>
      <c r="E153" s="43"/>
      <c r="F153" s="74"/>
    </row>
    <row r="154" spans="2:6" ht="15">
      <c r="B154" s="38" t="s">
        <v>91</v>
      </c>
      <c r="C154" s="43"/>
      <c r="D154" s="43"/>
      <c r="E154" s="43"/>
      <c r="F154" s="74"/>
    </row>
    <row r="155" spans="2:7" ht="15">
      <c r="B155" s="38" t="s">
        <v>92</v>
      </c>
      <c r="C155" s="43"/>
      <c r="D155" s="43"/>
      <c r="E155" s="43"/>
      <c r="F155" s="74"/>
      <c r="G155" s="77"/>
    </row>
    <row r="156" spans="2:6" ht="15">
      <c r="B156" s="38"/>
      <c r="C156" s="43"/>
      <c r="D156" s="43"/>
      <c r="E156" s="43"/>
      <c r="F156" s="74"/>
    </row>
    <row r="157" spans="2:6" ht="15">
      <c r="B157" s="38" t="s">
        <v>93</v>
      </c>
      <c r="C157" s="43"/>
      <c r="D157" s="43"/>
      <c r="E157" s="43"/>
      <c r="F157" s="74"/>
    </row>
    <row r="158" spans="1:7" ht="15">
      <c r="A158" s="36"/>
      <c r="B158" s="38" t="s">
        <v>94</v>
      </c>
      <c r="C158" s="43"/>
      <c r="D158" s="43"/>
      <c r="E158" s="43">
        <v>10000</v>
      </c>
      <c r="F158" s="74"/>
      <c r="G158" s="78">
        <v>8000</v>
      </c>
    </row>
    <row r="159" spans="1:6" ht="12" customHeight="1" hidden="1">
      <c r="A159" s="36"/>
      <c r="B159" s="38"/>
      <c r="C159" s="43"/>
      <c r="D159" s="43"/>
      <c r="E159" s="43"/>
      <c r="F159" s="74"/>
    </row>
    <row r="160" spans="1:6" ht="5.25" customHeight="1" hidden="1">
      <c r="A160" s="36"/>
      <c r="B160" s="38"/>
      <c r="C160" s="43"/>
      <c r="D160" s="43"/>
      <c r="E160" s="43"/>
      <c r="F160" s="74"/>
    </row>
    <row r="161" spans="1:7" ht="45" customHeight="1">
      <c r="A161" s="36"/>
      <c r="B161" s="38" t="s">
        <v>95</v>
      </c>
      <c r="C161" s="43"/>
      <c r="D161" s="43"/>
      <c r="E161" s="43">
        <v>10032.6</v>
      </c>
      <c r="F161" s="74"/>
      <c r="G161" s="79">
        <f>E33+G146+G149-E143-G155-G158</f>
        <v>37665.60000000009</v>
      </c>
    </row>
    <row r="162" spans="1:6" ht="12.75">
      <c r="A162" s="36"/>
      <c r="C162" s="43"/>
      <c r="D162" s="43"/>
      <c r="E162" s="43"/>
      <c r="F162" s="74"/>
    </row>
    <row r="163" spans="1:6" ht="12.75" hidden="1">
      <c r="A163" s="36"/>
      <c r="C163" s="43"/>
      <c r="D163" s="43"/>
      <c r="E163" s="43"/>
      <c r="F163" s="74"/>
    </row>
    <row r="164" spans="1:6" ht="15">
      <c r="A164" s="36"/>
      <c r="B164" s="38" t="s">
        <v>97</v>
      </c>
      <c r="C164" s="43"/>
      <c r="D164" s="43"/>
      <c r="E164" s="43"/>
      <c r="F164" s="74"/>
    </row>
    <row r="165" spans="1:6" ht="15">
      <c r="A165" s="36"/>
      <c r="B165" s="38" t="s">
        <v>98</v>
      </c>
      <c r="C165" s="43"/>
      <c r="D165" s="43"/>
      <c r="E165" s="43"/>
      <c r="F165" s="74"/>
    </row>
    <row r="166" spans="1:6" ht="15">
      <c r="A166" s="36"/>
      <c r="B166" s="38" t="s">
        <v>99</v>
      </c>
      <c r="C166" s="43"/>
      <c r="D166" s="43"/>
      <c r="E166" s="43"/>
      <c r="F166" s="74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2015-01-27T06:14:52Z</cp:lastPrinted>
  <dcterms:created xsi:type="dcterms:W3CDTF">1996-10-08T23:32:33Z</dcterms:created>
  <dcterms:modified xsi:type="dcterms:W3CDTF">2015-01-27T06:15:00Z</dcterms:modified>
  <cp:category/>
  <cp:version/>
  <cp:contentType/>
  <cp:contentStatus/>
</cp:coreProperties>
</file>