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<sst xmlns="http://schemas.openxmlformats.org/spreadsheetml/2006/main" count="1338" uniqueCount="413">
  <si>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</si>
  <si>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</si>
  <si>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</si>
  <si>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</si>
  <si>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</si>
  <si>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</si>
  <si>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</si>
  <si>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</si>
  <si>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</si>
  <si>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</si>
  <si>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</si>
  <si>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</si>
  <si>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</si>
  <si>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</si>
  <si>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</si>
  <si>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</si>
  <si>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</si>
  <si>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</si>
  <si>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</si>
  <si>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</si>
  <si>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</si>
  <si>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</si>
  <si>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</si>
  <si>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</si>
  <si>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</si>
  <si>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</si>
  <si>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</si>
  <si>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</si>
  <si>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</si>
  <si>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</si>
  <si>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</si>
  <si>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</si>
  <si>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</si>
  <si>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</si>
  <si>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</si>
  <si>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</si>
  <si>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</si>
  <si>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</si>
  <si>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</si>
  <si>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</si>
  <si>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</si>
  <si>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</si>
  <si>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</si>
  <si>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</si>
  <si>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</si>
  <si>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</si>
  <si>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</si>
  <si>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</si>
  <si>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</si>
  <si>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</si>
  <si>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</si>
  <si>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</si>
  <si>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</si>
  <si>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</si>
  <si>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</si>
  <si>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</si>
  <si>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</si>
  <si>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</si>
  <si>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</si>
  <si>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</si>
  <si>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</si>
  <si>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</si>
  <si>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</si>
  <si>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</si>
  <si>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</si>
  <si>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</si>
  <si>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</si>
  <si>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</si>
  <si>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</si>
  <si>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</si>
  <si>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</si>
  <si>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</si>
  <si>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</si>
  <si>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</si>
  <si>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</si>
  <si>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</si>
  <si>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</si>
  <si>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</si>
  <si>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</si>
  <si>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</si>
  <si>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</si>
  <si>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</si>
  <si>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</si>
  <si>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</si>
  <si>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</si>
  <si>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</si>
  <si>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</si>
  <si>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</si>
  <si>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</si>
  <si>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</si>
  <si>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</si>
  <si>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</si>
  <si>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</si>
  <si>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</si>
  <si>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</si>
  <si>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</si>
  <si>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</si>
  <si>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</si>
  <si>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</si>
  <si>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</si>
  <si>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</si>
  <si>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</si>
  <si>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</si>
  <si>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</si>
  <si>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</si>
  <si>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</si>
  <si>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</si>
  <si>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</si>
  <si>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</si>
  <si>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</si>
  <si>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</si>
  <si>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</si>
  <si>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</si>
  <si>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</si>
  <si>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</si>
  <si>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</si>
  <si>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</si>
  <si>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</si>
  <si>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</si>
  <si>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</si>
  <si>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</si>
  <si>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</si>
  <si>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</si>
  <si>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</si>
  <si>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</si>
  <si>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</si>
  <si>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</si>
  <si>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</si>
  <si>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</si>
  <si>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</si>
  <si>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</si>
  <si>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</si>
  <si>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</si>
  <si>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</si>
  <si>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</si>
  <si>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</si>
  <si>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</si>
  <si>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</si>
  <si>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</si>
  <si>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</si>
  <si>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</si>
  <si>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</si>
  <si>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</si>
  <si>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</si>
  <si>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</si>
  <si>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</si>
  <si>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</si>
  <si>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</si>
  <si>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</si>
  <si>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</si>
  <si>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</si>
  <si>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</si>
  <si>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</si>
  <si>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</si>
  <si>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</si>
  <si>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</si>
  <si>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</si>
  <si>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</si>
  <si>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</si>
  <si>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</si>
  <si>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</si>
  <si>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</si>
  <si>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</si>
  <si>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</si>
  <si>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</si>
  <si>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</si>
  <si>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</si>
  <si>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</si>
  <si>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</si>
  <si>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</si>
  <si>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</si>
  <si>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</si>
  <si>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</si>
  <si>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</si>
  <si>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</si>
  <si>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</si>
  <si>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</si>
  <si>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</si>
  <si>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</si>
  <si>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</si>
  <si>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</si>
  <si>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</si>
  <si>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</si>
  <si>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</si>
  <si>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</si>
  <si>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</si>
  <si>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</si>
  <si>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</si>
  <si>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</si>
  <si>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</si>
  <si>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</si>
  <si>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</si>
  <si>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</si>
  <si>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</si>
  <si>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</si>
  <si>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</si>
  <si>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</si>
  <si>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</si>
  <si>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</si>
  <si>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</si>
  <si>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</si>
  <si>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</si>
  <si>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</si>
  <si>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</si>
  <si>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</si>
  <si>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</si>
  <si>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</si>
  <si>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</si>
  <si>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</si>
  <si>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</si>
  <si>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</si>
  <si>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</si>
  <si>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</si>
  <si>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</si>
  <si>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</si>
  <si>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</si>
  <si>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</si>
  <si>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</si>
  <si>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</si>
  <si>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</si>
  <si>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</si>
  <si>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</si>
  <si>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</si>
  <si>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</si>
  <si>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</si>
  <si>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</si>
  <si>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</si>
  <si>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</si>
  <si>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</si>
  <si>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</si>
  <si>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</si>
  <si>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</si>
  <si>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</si>
  <si>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</si>
  <si>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</si>
  <si>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</si>
  <si>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</si>
  <si>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</si>
  <si>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</si>
  <si>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</si>
  <si>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</si>
  <si>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</si>
  <si>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</si>
  <si>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</si>
  <si>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</si>
  <si>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</si>
  <si>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</si>
  <si>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</si>
  <si>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</si>
  <si>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</si>
  <si>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</si>
  <si>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</si>
  <si>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</si>
  <si>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</si>
  <si>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</si>
  <si>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</si>
  <si>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</si>
  <si>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</si>
  <si>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</si>
  <si>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</si>
  <si>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</si>
  <si>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</si>
  <si>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</si>
  <si>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</si>
  <si>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</si>
  <si>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</si>
  <si>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</si>
  <si>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</si>
  <si>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</si>
  <si>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</si>
  <si>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</si>
  <si>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</si>
  <si>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</si>
  <si>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</si>
  <si>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</si>
  <si>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</si>
  <si>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</si>
  <si>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</si>
  <si>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</si>
  <si>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</si>
  <si>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</si>
  <si>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</si>
  <si>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</si>
  <si>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</si>
  <si>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</si>
  <si>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</si>
  <si>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</si>
  <si>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</si>
  <si>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</si>
  <si>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</si>
  <si>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</si>
  <si>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</si>
  <si>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</si>
  <si>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</si>
  <si>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</si>
  <si>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</si>
  <si>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</si>
  <si>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</si>
  <si>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</si>
  <si>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</si>
  <si>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</si>
  <si>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</si>
  <si>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</si>
  <si>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</si>
  <si>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</si>
  <si>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</si>
  <si>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</si>
  <si>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</si>
  <si>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</si>
  <si>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</si>
  <si>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</si>
  <si>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</si>
  <si>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</si>
  <si>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</si>
  <si>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</si>
  <si>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</si>
  <si>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</si>
  <si>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</si>
  <si>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</si>
  <si>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</si>
  <si>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</si>
  <si>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</si>
  <si>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</si>
  <si>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</si>
  <si>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</si>
  <si>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</si>
  <si>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</si>
  <si>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</si>
  <si>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</si>
  <si>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</si>
  <si>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</si>
  <si>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</si>
  <si>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</si>
  <si>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</si>
  <si>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</si>
  <si>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</si>
  <si>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</si>
  <si>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</si>
  <si>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</si>
  <si>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</si>
  <si>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</si>
  <si>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</si>
  <si>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</si>
  <si>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</si>
  <si>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</si>
  <si>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</si>
  <si>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</si>
  <si>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</si>
  <si>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</si>
  <si>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</si>
  <si>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</si>
  <si>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</si>
  <si>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</si>
  <si>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</si>
  <si>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</si>
  <si>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</si>
  <si>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</si>
  <si>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</si>
  <si>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</si>
  <si>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</si>
  <si>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</si>
  <si>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</si>
  <si>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</si>
  <si>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</si>
  <si>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</si>
  <si>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</si>
  <si>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</si>
  <si>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</si>
  <si>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</si>
  <si>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</si>
  <si>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</si>
  <si>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</si>
  <si>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</si>
  <si>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</si>
  <si>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</si>
  <si>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</si>
  <si>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</si>
  <si>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</si>
  <si>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</si>
  <si>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</si>
  <si>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</si>
  <si>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В том числе за счет полномочий</t>
  </si>
  <si>
    <t>7530000 08.00.23</t>
  </si>
  <si>
    <t xml:space="preserve">Исполнение полномочий по соглашениям на организацию в границах поселений тепло-водоснабжения, водоотведения </t>
  </si>
  <si>
    <t>7230704</t>
  </si>
  <si>
    <t>погашение кредиторской задолженности по ремонту административных помещений нежилого здания, находящегося на балансе МО  город Ртищево, расположенного по ул.Советской, д.№ 7б, в г.Ртищево</t>
  </si>
  <si>
    <t>9970100</t>
  </si>
  <si>
    <t>9934001</t>
  </si>
  <si>
    <t>Погашение кредиторской задолженности по муниципальной программе "Ремонт дорог общего пользования на территории МО г.Ртищево в 2012 году"</t>
  </si>
  <si>
    <t>Иные межбюджетные трансферты на государственную поддержку лучших работников муниципальных учреждений культуры</t>
  </si>
  <si>
    <t>Возврат остатков субсидии на мероприятия подпрограммы "Обеспечение жильем молодых семей"</t>
  </si>
  <si>
    <t>9520100</t>
  </si>
  <si>
    <t>Мероприятия в области коммунального хозяйства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</si>
  <si>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</si>
  <si>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план на 9 месяцев</t>
  </si>
  <si>
    <t>% к плану 9 месяцев</t>
  </si>
  <si>
    <t>% к плану 9 месяцев.</t>
  </si>
  <si>
    <t>7230701</t>
  </si>
  <si>
    <t xml:space="preserve">СПРАВКА
об исполнении бюджета Ртищевского района
на 01.11.2015 г.
</t>
  </si>
  <si>
    <t xml:space="preserve">СПРАВКА
об исполнении бюджета МО г. Ртищево
на 01.11.2015г.
</t>
  </si>
  <si>
    <t xml:space="preserve">СПРАВКА
об исполнении бюджета Краснозвездинского МО
на 01.11.2015г.
</t>
  </si>
  <si>
    <t xml:space="preserve">СПРАВКА
об исполнении бюджета Макаровского МО
на 01.11.2015г.
</t>
  </si>
  <si>
    <t xml:space="preserve">СПРАВКА
об исполнении бюджета Октябрьского МО
на 01.11.2015г.
</t>
  </si>
  <si>
    <t xml:space="preserve">СПРАВКА
об исполнении бюджета Салтыковского МО
на 01.11.2015г.
</t>
  </si>
  <si>
    <t xml:space="preserve">СПРАВКА
об исполнении бюджета Урусовского МО
на 01.11.2015г.
</t>
  </si>
  <si>
    <t xml:space="preserve">СПРАВКА
об исполнении бюджета Шило-Голицинского МО
на 01.11.2015г.
</t>
  </si>
  <si>
    <t xml:space="preserve">СПРАВКА
об исполнении бюджета Ртищевского района (консолидация)
на 01.11.2015г.
</t>
  </si>
  <si>
    <t>6215020</t>
  </si>
  <si>
    <t>9510500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</si>
  <si>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</si>
  <si>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7220000</t>
  </si>
  <si>
    <t>Подпрограмма "Реализация мероприятий в рамках Федерального закона "О фонде содействия реформированию жилищно-коммунального хозяйства" по переселению граждан из аварийного жилищного фонда</t>
  </si>
  <si>
    <t>73,0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</si>
</sst>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9" fontId="2" fillId="34" borderId="10" xfId="0" applyNumberFormat="1" applyFont="1" applyFill="1" applyBorder="1" applyAlignment="1">
      <alignment horizontal="center" vertical="top" wrapText="1"/>
    </xf>
    <xf numFmtId="177" fontId="1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1" fillId="34" borderId="10" xfId="0" applyNumberFormat="1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1" fillId="34" borderId="0" xfId="0" applyNumberFormat="1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left" vertical="top" wrapText="1"/>
    </xf>
    <xf numFmtId="187" fontId="1" fillId="34" borderId="10" xfId="52" applyNumberFormat="1" applyFont="1" applyFill="1" applyBorder="1" applyAlignment="1" applyProtection="1">
      <alignment vertical="center" wrapText="1"/>
      <protection hidden="1"/>
    </xf>
    <xf numFmtId="187" fontId="11" fillId="34" borderId="10" xfId="52" applyNumberFormat="1" applyFont="1" applyFill="1" applyBorder="1" applyAlignment="1" applyProtection="1">
      <alignment vertical="center" wrapText="1"/>
      <protection hidden="1"/>
    </xf>
    <xf numFmtId="0" fontId="13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right" vertical="center" wrapText="1"/>
    </xf>
    <xf numFmtId="49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left"/>
    </xf>
    <xf numFmtId="9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177" fontId="0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177" fontId="0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178" fontId="2" fillId="34" borderId="0" xfId="0" applyNumberFormat="1" applyFont="1" applyFill="1" applyAlignment="1">
      <alignment horizontal="center"/>
    </xf>
    <xf numFmtId="177" fontId="2" fillId="34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left" vertical="top" wrapText="1"/>
    </xf>
    <xf numFmtId="0" fontId="1" fillId="34" borderId="11" xfId="54" applyNumberFormat="1" applyFont="1" applyFill="1" applyBorder="1" applyAlignment="1" applyProtection="1">
      <alignment horizontal="left" wrapText="1"/>
      <protection hidden="1"/>
    </xf>
    <xf numFmtId="49" fontId="1" fillId="34" borderId="12" xfId="54" applyNumberFormat="1" applyFont="1" applyFill="1" applyBorder="1" applyAlignment="1" applyProtection="1">
      <alignment horizontal="left" wrapText="1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77" fontId="6" fillId="34" borderId="10" xfId="0" applyNumberFormat="1" applyFont="1" applyFill="1" applyBorder="1" applyAlignment="1">
      <alignment horizontal="left" vertical="top" wrapText="1"/>
    </xf>
    <xf numFmtId="9" fontId="6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177" fontId="13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/>
    </xf>
    <xf numFmtId="177" fontId="0" fillId="34" borderId="10" xfId="0" applyNumberFormat="1" applyFont="1" applyFill="1" applyBorder="1" applyAlignment="1">
      <alignment horizontal="left"/>
    </xf>
    <xf numFmtId="49" fontId="2" fillId="34" borderId="0" xfId="0" applyNumberFormat="1" applyFont="1" applyFill="1" applyAlignment="1">
      <alignment horizontal="left"/>
    </xf>
    <xf numFmtId="178" fontId="2" fillId="34" borderId="10" xfId="0" applyNumberFormat="1" applyFont="1" applyFill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left" vertical="top" wrapText="1"/>
    </xf>
    <xf numFmtId="177" fontId="0" fillId="34" borderId="10" xfId="0" applyNumberFormat="1" applyFont="1" applyFill="1" applyBorder="1" applyAlignment="1">
      <alignment horizontal="left" vertical="center"/>
    </xf>
    <xf numFmtId="178" fontId="0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49" fontId="8" fillId="34" borderId="13" xfId="0" applyNumberFormat="1" applyFont="1" applyFill="1" applyBorder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left" vertical="top" wrapText="1"/>
    </xf>
    <xf numFmtId="9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right" vertical="top" wrapText="1"/>
    </xf>
    <xf numFmtId="9" fontId="6" fillId="34" borderId="10" xfId="0" applyNumberFormat="1" applyFont="1" applyFill="1" applyBorder="1" applyAlignment="1">
      <alignment horizontal="right" vertical="top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/>
    </xf>
    <xf numFmtId="9" fontId="1" fillId="34" borderId="10" xfId="0" applyNumberFormat="1" applyFont="1" applyFill="1" applyBorder="1" applyAlignment="1">
      <alignment horizontal="right" vertical="top" wrapText="1"/>
    </xf>
    <xf numFmtId="0" fontId="1" fillId="34" borderId="15" xfId="56" applyNumberFormat="1" applyFont="1" applyFill="1" applyBorder="1" applyAlignment="1" applyProtection="1">
      <alignment horizontal="left" wrapText="1"/>
      <protection hidden="1"/>
    </xf>
    <xf numFmtId="49" fontId="1" fillId="34" borderId="15" xfId="56" applyNumberFormat="1" applyFont="1" applyFill="1" applyBorder="1" applyAlignment="1" applyProtection="1">
      <alignment horizontal="left" wrapText="1"/>
      <protection hidden="1"/>
    </xf>
    <xf numFmtId="0" fontId="5" fillId="34" borderId="11" xfId="56" applyNumberFormat="1" applyFont="1" applyFill="1" applyBorder="1" applyAlignment="1" applyProtection="1">
      <alignment horizontal="left" wrapText="1"/>
      <protection hidden="1"/>
    </xf>
    <xf numFmtId="0" fontId="13" fillId="34" borderId="10" xfId="0" applyNumberFormat="1" applyFont="1" applyFill="1" applyBorder="1" applyAlignment="1">
      <alignment horizontal="left" vertical="top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6" fillId="34" borderId="11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2" xfId="54" applyNumberFormat="1" applyFont="1" applyFill="1" applyBorder="1" applyAlignment="1" applyProtection="1">
      <alignment horizontal="left" vertical="center" wrapText="1"/>
      <protection hidden="1"/>
    </xf>
    <xf numFmtId="49" fontId="12" fillId="34" borderId="10" xfId="0" applyNumberFormat="1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9" fontId="1" fillId="34" borderId="10" xfId="52" applyNumberFormat="1" applyFont="1" applyFill="1" applyBorder="1" applyAlignment="1" applyProtection="1">
      <alignment vertical="center" wrapText="1"/>
      <protection hidden="1"/>
    </xf>
    <xf numFmtId="177" fontId="1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vertical="center" wrapText="1"/>
      <protection hidden="1"/>
    </xf>
    <xf numFmtId="49" fontId="13" fillId="34" borderId="10" xfId="0" applyNumberFormat="1" applyFont="1" applyFill="1" applyBorder="1" applyAlignment="1">
      <alignment horizontal="left" vertical="center" wrapText="1"/>
    </xf>
    <xf numFmtId="187" fontId="13" fillId="34" borderId="10" xfId="52" applyNumberFormat="1" applyFont="1" applyFill="1" applyBorder="1" applyAlignment="1" applyProtection="1">
      <alignment wrapText="1"/>
      <protection hidden="1"/>
    </xf>
    <xf numFmtId="49" fontId="13" fillId="34" borderId="10" xfId="52" applyNumberFormat="1" applyFont="1" applyFill="1" applyBorder="1" applyAlignment="1" applyProtection="1">
      <alignment wrapText="1"/>
      <protection hidden="1"/>
    </xf>
    <xf numFmtId="177" fontId="13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92" fontId="2" fillId="34" borderId="0" xfId="0" applyNumberFormat="1" applyFont="1" applyFill="1" applyAlignment="1">
      <alignment horizontal="center" vertical="center"/>
    </xf>
    <xf numFmtId="177" fontId="2" fillId="34" borderId="0" xfId="0" applyNumberFormat="1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left" vertical="top" wrapText="1"/>
    </xf>
    <xf numFmtId="177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right" vertical="top" wrapText="1"/>
    </xf>
    <xf numFmtId="9" fontId="8" fillId="34" borderId="10" xfId="0" applyNumberFormat="1" applyFont="1" applyFill="1" applyBorder="1" applyAlignment="1">
      <alignment horizontal="left" vertical="top" wrapText="1"/>
    </xf>
    <xf numFmtId="178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left" vertical="top" wrapText="1"/>
    </xf>
    <xf numFmtId="177" fontId="7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vertical="top" wrapText="1"/>
    </xf>
    <xf numFmtId="177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4" xfId="0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center" wrapText="1"/>
    </xf>
    <xf numFmtId="177" fontId="2" fillId="34" borderId="13" xfId="0" applyNumberFormat="1" applyFont="1" applyFill="1" applyBorder="1" applyAlignment="1">
      <alignment horizontal="center" vertical="top" wrapText="1"/>
    </xf>
    <xf numFmtId="177" fontId="2" fillId="34" borderId="14" xfId="0" applyNumberFormat="1" applyFont="1" applyFill="1" applyBorder="1" applyAlignment="1">
      <alignment horizontal="center" vertical="top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49" fontId="0" fillId="34" borderId="15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6"/>
  <sheetViews>
    <sheetView workbookViewId="0" topLeftCell="A130">
      <selection activeCell="F141" sqref="F141"/>
    </sheetView>
  </sheetViews>
  <sheetFormatPr defaultColWidth="9.140625" defaultRowHeight="12.75"/>
  <cols>
    <col min="1" max="1" width="6.57421875" style="67" customWidth="1"/>
    <col min="2" max="2" width="47.421875" style="67" customWidth="1"/>
    <col min="3" max="3" width="11.28125" style="66" hidden="1" customWidth="1"/>
    <col min="4" max="4" width="18.28125" style="67" customWidth="1"/>
    <col min="5" max="5" width="11.8515625" style="67" hidden="1" customWidth="1"/>
    <col min="6" max="6" width="13.7109375" style="67" customWidth="1"/>
    <col min="7" max="7" width="13.8515625" style="134" customWidth="1"/>
    <col min="8" max="8" width="12.57421875" style="134" hidden="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67" t="s">
        <v>398</v>
      </c>
      <c r="B1" s="167"/>
      <c r="C1" s="167"/>
      <c r="D1" s="167"/>
      <c r="E1" s="167"/>
      <c r="F1" s="167"/>
      <c r="G1" s="167"/>
      <c r="H1" s="167"/>
      <c r="I1" s="12"/>
    </row>
    <row r="2" spans="1:9" ht="12.75" customHeight="1">
      <c r="A2" s="163"/>
      <c r="B2" s="174" t="s">
        <v>3</v>
      </c>
      <c r="C2" s="165" t="s">
        <v>163</v>
      </c>
      <c r="D2" s="160" t="s">
        <v>4</v>
      </c>
      <c r="E2" s="161" t="s">
        <v>394</v>
      </c>
      <c r="F2" s="160" t="s">
        <v>5</v>
      </c>
      <c r="G2" s="170" t="s">
        <v>6</v>
      </c>
      <c r="H2" s="161" t="s">
        <v>395</v>
      </c>
      <c r="I2" s="13"/>
    </row>
    <row r="3" spans="1:9" ht="21" customHeight="1">
      <c r="A3" s="164"/>
      <c r="B3" s="174"/>
      <c r="C3" s="166"/>
      <c r="D3" s="160"/>
      <c r="E3" s="162"/>
      <c r="F3" s="160"/>
      <c r="G3" s="170"/>
      <c r="H3" s="162"/>
      <c r="I3" s="13"/>
    </row>
    <row r="4" spans="1:9" ht="15" customHeight="1">
      <c r="A4" s="153"/>
      <c r="B4" s="150" t="s">
        <v>83</v>
      </c>
      <c r="C4" s="80"/>
      <c r="D4" s="142">
        <f>D5+D6+D7+D8+D9+D10+D11+D12+D13+D14+D15+D16+D17+D18+D19+D20+D21+D23</f>
        <v>150526.8</v>
      </c>
      <c r="E4" s="142">
        <f>E5+E6+E7+E8+E9+E10+E11+E12+E13+E14+E15+E16+E17+E18+E19+E20+E21+E23</f>
        <v>110412.6</v>
      </c>
      <c r="F4" s="142">
        <f>F5+F6+F7+F8+F9+F10+F11+F12+F13+F14+F15+F16+F17+F18+F19+F20+F21+F23</f>
        <v>131088</v>
      </c>
      <c r="G4" s="146">
        <f>F4/D4</f>
        <v>0.8708615342915681</v>
      </c>
      <c r="H4" s="146">
        <f>F4/E4</f>
        <v>1.1872558023269082</v>
      </c>
      <c r="I4" s="14"/>
    </row>
    <row r="5" spans="1:9" ht="15">
      <c r="A5" s="153"/>
      <c r="B5" s="154" t="s">
        <v>7</v>
      </c>
      <c r="C5" s="158"/>
      <c r="D5" s="35">
        <v>103870</v>
      </c>
      <c r="E5" s="35">
        <v>75100</v>
      </c>
      <c r="F5" s="35">
        <v>82406</v>
      </c>
      <c r="G5" s="115">
        <f aca="true" t="shared" si="0" ref="G5:G37">F5/D5</f>
        <v>0.7933570809665929</v>
      </c>
      <c r="H5" s="115">
        <f aca="true" t="shared" si="1" ref="H5:H37">F5/E5</f>
        <v>1.09728362183755</v>
      </c>
      <c r="I5" s="14"/>
    </row>
    <row r="6" spans="1:9" ht="15">
      <c r="A6" s="153"/>
      <c r="B6" s="154" t="s">
        <v>8</v>
      </c>
      <c r="C6" s="158"/>
      <c r="D6" s="35">
        <v>19500</v>
      </c>
      <c r="E6" s="35">
        <v>15700</v>
      </c>
      <c r="F6" s="35">
        <v>20043.2</v>
      </c>
      <c r="G6" s="115">
        <f t="shared" si="0"/>
        <v>1.0278564102564103</v>
      </c>
      <c r="H6" s="115">
        <f t="shared" si="1"/>
        <v>1.2766369426751594</v>
      </c>
      <c r="I6" s="14"/>
    </row>
    <row r="7" spans="1:9" ht="15">
      <c r="A7" s="153"/>
      <c r="B7" s="154" t="s">
        <v>9</v>
      </c>
      <c r="C7" s="158"/>
      <c r="D7" s="35">
        <v>5800</v>
      </c>
      <c r="E7" s="35">
        <v>3300</v>
      </c>
      <c r="F7" s="35">
        <v>5905.5</v>
      </c>
      <c r="G7" s="115">
        <f t="shared" si="0"/>
        <v>1.0181896551724139</v>
      </c>
      <c r="H7" s="115">
        <f t="shared" si="1"/>
        <v>1.7895454545454546</v>
      </c>
      <c r="I7" s="14"/>
    </row>
    <row r="8" spans="1:9" ht="15">
      <c r="A8" s="153"/>
      <c r="B8" s="154" t="s">
        <v>10</v>
      </c>
      <c r="C8" s="158"/>
      <c r="D8" s="35">
        <v>0</v>
      </c>
      <c r="E8" s="35">
        <v>0</v>
      </c>
      <c r="F8" s="35">
        <v>0</v>
      </c>
      <c r="G8" s="115">
        <v>0</v>
      </c>
      <c r="H8" s="115">
        <v>0</v>
      </c>
      <c r="I8" s="14"/>
    </row>
    <row r="9" spans="1:9" ht="15">
      <c r="A9" s="153"/>
      <c r="B9" s="154" t="s">
        <v>299</v>
      </c>
      <c r="C9" s="158"/>
      <c r="D9" s="35">
        <v>3607.4</v>
      </c>
      <c r="E9" s="35">
        <v>2700</v>
      </c>
      <c r="F9" s="35">
        <v>4166.2</v>
      </c>
      <c r="G9" s="115">
        <f t="shared" si="0"/>
        <v>1.1549038088373897</v>
      </c>
      <c r="H9" s="115">
        <f t="shared" si="1"/>
        <v>1.543037037037037</v>
      </c>
      <c r="I9" s="14"/>
    </row>
    <row r="10" spans="1:9" ht="15">
      <c r="A10" s="153"/>
      <c r="B10" s="154" t="s">
        <v>11</v>
      </c>
      <c r="C10" s="158"/>
      <c r="D10" s="35">
        <v>0</v>
      </c>
      <c r="E10" s="35">
        <v>0</v>
      </c>
      <c r="F10" s="35">
        <v>0</v>
      </c>
      <c r="G10" s="115">
        <v>0</v>
      </c>
      <c r="H10" s="115">
        <v>0</v>
      </c>
      <c r="I10" s="14"/>
    </row>
    <row r="11" spans="1:9" ht="15">
      <c r="A11" s="153"/>
      <c r="B11" s="154" t="s">
        <v>108</v>
      </c>
      <c r="C11" s="158"/>
      <c r="D11" s="35">
        <v>3425</v>
      </c>
      <c r="E11" s="35">
        <v>2900</v>
      </c>
      <c r="F11" s="35">
        <v>3318.1</v>
      </c>
      <c r="G11" s="115">
        <f t="shared" si="0"/>
        <v>0.9687883211678832</v>
      </c>
      <c r="H11" s="115">
        <f t="shared" si="1"/>
        <v>1.1441724137931035</v>
      </c>
      <c r="I11" s="14"/>
    </row>
    <row r="12" spans="1:9" ht="15">
      <c r="A12" s="153"/>
      <c r="B12" s="154" t="s">
        <v>12</v>
      </c>
      <c r="C12" s="158"/>
      <c r="D12" s="35">
        <v>0</v>
      </c>
      <c r="E12" s="35">
        <v>0</v>
      </c>
      <c r="F12" s="35">
        <v>0</v>
      </c>
      <c r="G12" s="115">
        <v>0</v>
      </c>
      <c r="H12" s="115">
        <v>0</v>
      </c>
      <c r="I12" s="14"/>
    </row>
    <row r="13" spans="1:9" ht="15">
      <c r="A13" s="153"/>
      <c r="B13" s="154" t="s">
        <v>13</v>
      </c>
      <c r="C13" s="158"/>
      <c r="D13" s="35">
        <v>7061</v>
      </c>
      <c r="E13" s="35">
        <v>5701</v>
      </c>
      <c r="F13" s="35">
        <v>7365.3</v>
      </c>
      <c r="G13" s="115">
        <f t="shared" si="0"/>
        <v>1.0430958787707123</v>
      </c>
      <c r="H13" s="115">
        <f t="shared" si="1"/>
        <v>1.29193124013331</v>
      </c>
      <c r="I13" s="14"/>
    </row>
    <row r="14" spans="1:9" ht="15">
      <c r="A14" s="153"/>
      <c r="B14" s="154" t="s">
        <v>14</v>
      </c>
      <c r="C14" s="158"/>
      <c r="D14" s="35">
        <v>700</v>
      </c>
      <c r="E14" s="35">
        <v>550</v>
      </c>
      <c r="F14" s="35">
        <v>624.9</v>
      </c>
      <c r="G14" s="115">
        <f t="shared" si="0"/>
        <v>0.8927142857142857</v>
      </c>
      <c r="H14" s="115">
        <f t="shared" si="1"/>
        <v>1.1361818181818182</v>
      </c>
      <c r="I14" s="14"/>
    </row>
    <row r="15" spans="1:9" ht="15">
      <c r="A15" s="153"/>
      <c r="B15" s="154" t="s">
        <v>15</v>
      </c>
      <c r="C15" s="158"/>
      <c r="D15" s="35">
        <v>0</v>
      </c>
      <c r="E15" s="35">
        <v>0</v>
      </c>
      <c r="F15" s="35">
        <v>30.8</v>
      </c>
      <c r="G15" s="115">
        <v>0</v>
      </c>
      <c r="H15" s="115">
        <v>0</v>
      </c>
      <c r="I15" s="14"/>
    </row>
    <row r="16" spans="1:9" ht="15">
      <c r="A16" s="153"/>
      <c r="B16" s="154" t="s">
        <v>16</v>
      </c>
      <c r="C16" s="158"/>
      <c r="D16" s="35">
        <v>0</v>
      </c>
      <c r="E16" s="35">
        <v>0</v>
      </c>
      <c r="F16" s="35">
        <v>0</v>
      </c>
      <c r="G16" s="115">
        <v>0</v>
      </c>
      <c r="H16" s="115">
        <v>0</v>
      </c>
      <c r="I16" s="14"/>
    </row>
    <row r="17" spans="1:9" ht="15">
      <c r="A17" s="153"/>
      <c r="B17" s="154" t="s">
        <v>17</v>
      </c>
      <c r="C17" s="158"/>
      <c r="D17" s="35">
        <v>1139.9</v>
      </c>
      <c r="E17" s="35">
        <v>800</v>
      </c>
      <c r="F17" s="35">
        <v>900.7</v>
      </c>
      <c r="G17" s="115">
        <f t="shared" si="0"/>
        <v>0.7901570313185367</v>
      </c>
      <c r="H17" s="115">
        <f t="shared" si="1"/>
        <v>1.125875</v>
      </c>
      <c r="I17" s="14"/>
    </row>
    <row r="18" spans="1:9" ht="15" hidden="1">
      <c r="A18" s="153"/>
      <c r="B18" s="154"/>
      <c r="C18" s="158"/>
      <c r="D18" s="35">
        <v>0</v>
      </c>
      <c r="E18" s="35">
        <v>0</v>
      </c>
      <c r="F18" s="35"/>
      <c r="G18" s="115" t="e">
        <f t="shared" si="0"/>
        <v>#DIV/0!</v>
      </c>
      <c r="H18" s="115">
        <v>0</v>
      </c>
      <c r="I18" s="14"/>
    </row>
    <row r="19" spans="1:9" ht="15">
      <c r="A19" s="153"/>
      <c r="B19" s="154" t="s">
        <v>19</v>
      </c>
      <c r="C19" s="158"/>
      <c r="D19" s="35">
        <v>1632.5</v>
      </c>
      <c r="E19" s="35">
        <v>1482.5</v>
      </c>
      <c r="F19" s="35">
        <v>1905.5</v>
      </c>
      <c r="G19" s="115">
        <v>0</v>
      </c>
      <c r="H19" s="115">
        <v>0</v>
      </c>
      <c r="I19" s="14"/>
    </row>
    <row r="20" spans="1:9" ht="15">
      <c r="A20" s="153"/>
      <c r="B20" s="154" t="s">
        <v>359</v>
      </c>
      <c r="C20" s="158"/>
      <c r="D20" s="35">
        <v>1706</v>
      </c>
      <c r="E20" s="35">
        <v>706</v>
      </c>
      <c r="F20" s="35">
        <v>2276</v>
      </c>
      <c r="G20" s="115">
        <f t="shared" si="0"/>
        <v>1.3341148886283705</v>
      </c>
      <c r="H20" s="115">
        <f t="shared" si="1"/>
        <v>3.223796033994334</v>
      </c>
      <c r="I20" s="14"/>
    </row>
    <row r="21" spans="1:9" ht="15">
      <c r="A21" s="153"/>
      <c r="B21" s="154" t="s">
        <v>21</v>
      </c>
      <c r="C21" s="158"/>
      <c r="D21" s="35">
        <v>2085</v>
      </c>
      <c r="E21" s="35">
        <v>1473.1</v>
      </c>
      <c r="F21" s="35">
        <v>2146.6</v>
      </c>
      <c r="G21" s="115">
        <f t="shared" si="0"/>
        <v>1.0295443645083933</v>
      </c>
      <c r="H21" s="115">
        <f t="shared" si="1"/>
        <v>1.4571991039304868</v>
      </c>
      <c r="I21" s="14"/>
    </row>
    <row r="22" spans="1:9" ht="15">
      <c r="A22" s="153"/>
      <c r="B22" s="154" t="s">
        <v>22</v>
      </c>
      <c r="C22" s="158"/>
      <c r="D22" s="35">
        <v>600</v>
      </c>
      <c r="E22" s="35">
        <v>425</v>
      </c>
      <c r="F22" s="35">
        <v>581.5</v>
      </c>
      <c r="G22" s="115">
        <f t="shared" si="0"/>
        <v>0.9691666666666666</v>
      </c>
      <c r="H22" s="115">
        <f t="shared" si="1"/>
        <v>1.368235294117647</v>
      </c>
      <c r="I22" s="14"/>
    </row>
    <row r="23" spans="1:9" ht="15">
      <c r="A23" s="153"/>
      <c r="B23" s="154" t="s">
        <v>23</v>
      </c>
      <c r="C23" s="158"/>
      <c r="D23" s="35">
        <v>0</v>
      </c>
      <c r="E23" s="35">
        <v>0</v>
      </c>
      <c r="F23" s="35">
        <v>-0.8</v>
      </c>
      <c r="G23" s="115">
        <v>0</v>
      </c>
      <c r="H23" s="115">
        <v>0</v>
      </c>
      <c r="I23" s="14"/>
    </row>
    <row r="24" spans="1:9" ht="15">
      <c r="A24" s="153"/>
      <c r="B24" s="36" t="s">
        <v>82</v>
      </c>
      <c r="C24" s="41"/>
      <c r="D24" s="35">
        <f>D25+D26+D27+D28+D29+D34+D35+D31+D33+D30+D32</f>
        <v>478550.20000000007</v>
      </c>
      <c r="E24" s="35">
        <f>E25+E26+E27+E28+E29+E34+E35+E31+E33+E30+E32</f>
        <v>361253.7</v>
      </c>
      <c r="F24" s="35">
        <f>F25+F26+F27+F28+F29+F34+F35+F31+F33+F30+F32</f>
        <v>376602.69999999995</v>
      </c>
      <c r="G24" s="115">
        <f t="shared" si="0"/>
        <v>0.7869659233242404</v>
      </c>
      <c r="H24" s="115">
        <f t="shared" si="1"/>
        <v>1.042488146142171</v>
      </c>
      <c r="I24" s="14"/>
    </row>
    <row r="25" spans="1:9" ht="15">
      <c r="A25" s="153"/>
      <c r="B25" s="154" t="s">
        <v>25</v>
      </c>
      <c r="C25" s="158"/>
      <c r="D25" s="35">
        <v>82161.1</v>
      </c>
      <c r="E25" s="35">
        <v>61620.8</v>
      </c>
      <c r="F25" s="35">
        <v>69468.6</v>
      </c>
      <c r="G25" s="115">
        <f t="shared" si="0"/>
        <v>0.8455169173733068</v>
      </c>
      <c r="H25" s="115">
        <f t="shared" si="1"/>
        <v>1.1273563472074364</v>
      </c>
      <c r="I25" s="14"/>
    </row>
    <row r="26" spans="1:9" ht="15">
      <c r="A26" s="153"/>
      <c r="B26" s="154" t="s">
        <v>26</v>
      </c>
      <c r="C26" s="158"/>
      <c r="D26" s="35">
        <v>358245.2</v>
      </c>
      <c r="E26" s="35">
        <v>272144.9</v>
      </c>
      <c r="F26" s="35">
        <v>283079.6</v>
      </c>
      <c r="G26" s="115">
        <f t="shared" si="0"/>
        <v>0.7901839298893606</v>
      </c>
      <c r="H26" s="115">
        <f t="shared" si="1"/>
        <v>1.0401796983886156</v>
      </c>
      <c r="I26" s="14"/>
    </row>
    <row r="27" spans="1:9" ht="15">
      <c r="A27" s="153"/>
      <c r="B27" s="154" t="s">
        <v>27</v>
      </c>
      <c r="C27" s="158"/>
      <c r="D27" s="35">
        <v>22135.9</v>
      </c>
      <c r="E27" s="35">
        <v>9183.6</v>
      </c>
      <c r="F27" s="35">
        <v>9183.6</v>
      </c>
      <c r="G27" s="115">
        <f t="shared" si="0"/>
        <v>0.4148735764075551</v>
      </c>
      <c r="H27" s="115">
        <v>0</v>
      </c>
      <c r="I27" s="14"/>
    </row>
    <row r="28" spans="1:9" ht="29.25" customHeight="1" hidden="1">
      <c r="A28" s="153"/>
      <c r="B28" s="154" t="s">
        <v>211</v>
      </c>
      <c r="C28" s="158"/>
      <c r="D28" s="35">
        <v>0</v>
      </c>
      <c r="E28" s="35">
        <v>0</v>
      </c>
      <c r="F28" s="35">
        <v>0</v>
      </c>
      <c r="G28" s="115" t="e">
        <f t="shared" si="0"/>
        <v>#DIV/0!</v>
      </c>
      <c r="H28" s="115" t="e">
        <f t="shared" si="1"/>
        <v>#DIV/0!</v>
      </c>
      <c r="I28" s="14"/>
    </row>
    <row r="29" spans="1:9" ht="26.25" customHeight="1">
      <c r="A29" s="153"/>
      <c r="B29" s="36" t="s">
        <v>151</v>
      </c>
      <c r="C29" s="41"/>
      <c r="D29" s="35">
        <v>13570.5</v>
      </c>
      <c r="E29" s="35">
        <v>11666.9</v>
      </c>
      <c r="F29" s="35">
        <v>13023.9</v>
      </c>
      <c r="G29" s="115">
        <f t="shared" si="0"/>
        <v>0.9597214546258428</v>
      </c>
      <c r="H29" s="115">
        <f t="shared" si="1"/>
        <v>1.1163119594750963</v>
      </c>
      <c r="I29" s="14"/>
    </row>
    <row r="30" spans="1:9" ht="39.75" customHeight="1">
      <c r="A30" s="153"/>
      <c r="B30" s="154" t="s">
        <v>389</v>
      </c>
      <c r="C30" s="41"/>
      <c r="D30" s="35">
        <v>50</v>
      </c>
      <c r="E30" s="35">
        <v>50</v>
      </c>
      <c r="F30" s="35">
        <v>50</v>
      </c>
      <c r="G30" s="115">
        <f t="shared" si="0"/>
        <v>1</v>
      </c>
      <c r="H30" s="115">
        <f t="shared" si="1"/>
        <v>1</v>
      </c>
      <c r="I30" s="14"/>
    </row>
    <row r="31" spans="1:9" ht="27.75" customHeight="1">
      <c r="A31" s="153"/>
      <c r="B31" s="154" t="s">
        <v>211</v>
      </c>
      <c r="C31" s="41"/>
      <c r="D31" s="35">
        <v>19.7</v>
      </c>
      <c r="E31" s="35">
        <v>19.7</v>
      </c>
      <c r="F31" s="35">
        <v>17.7</v>
      </c>
      <c r="G31" s="115">
        <f t="shared" si="0"/>
        <v>0.8984771573604061</v>
      </c>
      <c r="H31" s="115">
        <v>0</v>
      </c>
      <c r="I31" s="14"/>
    </row>
    <row r="32" spans="1:9" ht="71.25" customHeight="1">
      <c r="A32" s="153"/>
      <c r="B32" s="154" t="s">
        <v>393</v>
      </c>
      <c r="C32" s="41"/>
      <c r="D32" s="35">
        <v>71.3</v>
      </c>
      <c r="E32" s="35">
        <v>71.3</v>
      </c>
      <c r="F32" s="35">
        <v>71.3</v>
      </c>
      <c r="G32" s="115">
        <f t="shared" si="0"/>
        <v>1</v>
      </c>
      <c r="H32" s="115">
        <v>0</v>
      </c>
      <c r="I32" s="14"/>
    </row>
    <row r="33" spans="1:9" ht="66" customHeight="1">
      <c r="A33" s="153"/>
      <c r="B33" s="154" t="s">
        <v>380</v>
      </c>
      <c r="C33" s="41"/>
      <c r="D33" s="35">
        <v>3532</v>
      </c>
      <c r="E33" s="35">
        <v>7732</v>
      </c>
      <c r="F33" s="35">
        <v>2943.5</v>
      </c>
      <c r="G33" s="115">
        <f t="shared" si="0"/>
        <v>0.8333805209513023</v>
      </c>
      <c r="H33" s="115">
        <f t="shared" si="1"/>
        <v>0.3806906363166063</v>
      </c>
      <c r="I33" s="14"/>
    </row>
    <row r="34" spans="1:9" ht="29.25" customHeight="1">
      <c r="A34" s="153"/>
      <c r="B34" s="154" t="s">
        <v>377</v>
      </c>
      <c r="C34" s="158"/>
      <c r="D34" s="35">
        <v>6.4</v>
      </c>
      <c r="E34" s="35">
        <v>6.4</v>
      </c>
      <c r="F34" s="35">
        <v>6.4</v>
      </c>
      <c r="G34" s="115">
        <f t="shared" si="0"/>
        <v>1</v>
      </c>
      <c r="H34" s="115">
        <f t="shared" si="1"/>
        <v>1</v>
      </c>
      <c r="I34" s="14"/>
    </row>
    <row r="35" spans="1:9" ht="25.5" customHeight="1" thickBot="1">
      <c r="A35" s="153"/>
      <c r="B35" s="116" t="s">
        <v>159</v>
      </c>
      <c r="C35" s="117"/>
      <c r="D35" s="35">
        <v>-1241.9</v>
      </c>
      <c r="E35" s="35">
        <v>-1241.9</v>
      </c>
      <c r="F35" s="35">
        <v>-1241.9</v>
      </c>
      <c r="G35" s="115">
        <f t="shared" si="0"/>
        <v>1</v>
      </c>
      <c r="H35" s="115">
        <f t="shared" si="1"/>
        <v>1</v>
      </c>
      <c r="I35" s="14"/>
    </row>
    <row r="36" spans="1:9" ht="18.75">
      <c r="A36" s="153"/>
      <c r="B36" s="38" t="s">
        <v>29</v>
      </c>
      <c r="C36" s="84"/>
      <c r="D36" s="151">
        <f>D4+D24</f>
        <v>629077</v>
      </c>
      <c r="E36" s="151">
        <f>E4+E24</f>
        <v>471666.30000000005</v>
      </c>
      <c r="F36" s="151">
        <f>F4+F24</f>
        <v>507690.69999999995</v>
      </c>
      <c r="G36" s="115">
        <f t="shared" si="0"/>
        <v>0.8070406325457773</v>
      </c>
      <c r="H36" s="115">
        <f t="shared" si="1"/>
        <v>1.0763768791622381</v>
      </c>
      <c r="I36" s="14"/>
    </row>
    <row r="37" spans="1:9" ht="15">
      <c r="A37" s="153"/>
      <c r="B37" s="154" t="s">
        <v>109</v>
      </c>
      <c r="C37" s="158"/>
      <c r="D37" s="35">
        <f>D4</f>
        <v>150526.8</v>
      </c>
      <c r="E37" s="35">
        <f>E4</f>
        <v>110412.6</v>
      </c>
      <c r="F37" s="35">
        <f>F4</f>
        <v>131088</v>
      </c>
      <c r="G37" s="115">
        <f t="shared" si="0"/>
        <v>0.8708615342915681</v>
      </c>
      <c r="H37" s="115">
        <f t="shared" si="1"/>
        <v>1.1872558023269082</v>
      </c>
      <c r="I37" s="14"/>
    </row>
    <row r="38" spans="1:9" ht="12.75">
      <c r="A38" s="171"/>
      <c r="B38" s="172"/>
      <c r="C38" s="172"/>
      <c r="D38" s="172"/>
      <c r="E38" s="172"/>
      <c r="F38" s="172"/>
      <c r="G38" s="172"/>
      <c r="H38" s="173"/>
      <c r="I38" s="10"/>
    </row>
    <row r="39" spans="1:9" ht="15" customHeight="1">
      <c r="A39" s="168" t="s">
        <v>161</v>
      </c>
      <c r="B39" s="160" t="s">
        <v>30</v>
      </c>
      <c r="C39" s="165" t="s">
        <v>163</v>
      </c>
      <c r="D39" s="169" t="s">
        <v>4</v>
      </c>
      <c r="E39" s="161" t="s">
        <v>394</v>
      </c>
      <c r="F39" s="169" t="s">
        <v>5</v>
      </c>
      <c r="G39" s="170" t="s">
        <v>6</v>
      </c>
      <c r="H39" s="161" t="s">
        <v>395</v>
      </c>
      <c r="I39" s="13"/>
    </row>
    <row r="40" spans="1:9" ht="13.5" customHeight="1">
      <c r="A40" s="168"/>
      <c r="B40" s="160"/>
      <c r="C40" s="166"/>
      <c r="D40" s="169"/>
      <c r="E40" s="162"/>
      <c r="F40" s="169"/>
      <c r="G40" s="170"/>
      <c r="H40" s="162"/>
      <c r="I40" s="13"/>
    </row>
    <row r="41" spans="1:9" ht="19.5" customHeight="1">
      <c r="A41" s="41" t="s">
        <v>70</v>
      </c>
      <c r="B41" s="36" t="s">
        <v>31</v>
      </c>
      <c r="C41" s="41"/>
      <c r="D41" s="85">
        <f>D42+D43+D48+D49+D46+D47+D45</f>
        <v>46575</v>
      </c>
      <c r="E41" s="85">
        <f>E42+E43+E48+E49+E46+E47+E45</f>
        <v>44061.1</v>
      </c>
      <c r="F41" s="85">
        <f>F42+F43+F48+F49+F46+F47+F45</f>
        <v>41896.3</v>
      </c>
      <c r="G41" s="115">
        <f aca="true" t="shared" si="2" ref="G41:G114">F41/D41</f>
        <v>0.8995448201825014</v>
      </c>
      <c r="H41" s="115">
        <f>F41/E41</f>
        <v>0.9508682261677535</v>
      </c>
      <c r="I41" s="16"/>
    </row>
    <row r="42" spans="1:9" ht="43.5" customHeight="1">
      <c r="A42" s="158" t="s">
        <v>72</v>
      </c>
      <c r="B42" s="154" t="s">
        <v>164</v>
      </c>
      <c r="C42" s="158" t="s">
        <v>212</v>
      </c>
      <c r="D42" s="35">
        <v>765.9</v>
      </c>
      <c r="E42" s="35">
        <v>648.3</v>
      </c>
      <c r="F42" s="35">
        <v>701.1</v>
      </c>
      <c r="G42" s="115">
        <f t="shared" si="2"/>
        <v>0.9153936545240894</v>
      </c>
      <c r="H42" s="115">
        <f aca="true" t="shared" si="3" ref="H42:H114">F42/E42</f>
        <v>1.081443776029616</v>
      </c>
      <c r="I42" s="16"/>
    </row>
    <row r="43" spans="1:14" ht="54.75" customHeight="1">
      <c r="A43" s="158" t="s">
        <v>73</v>
      </c>
      <c r="B43" s="154" t="s">
        <v>165</v>
      </c>
      <c r="C43" s="158" t="s">
        <v>73</v>
      </c>
      <c r="D43" s="35">
        <f>D44</f>
        <v>21474.1</v>
      </c>
      <c r="E43" s="35">
        <f>E44</f>
        <v>18208.2</v>
      </c>
      <c r="F43" s="35">
        <f>F44</f>
        <v>19655.7</v>
      </c>
      <c r="G43" s="115">
        <f t="shared" si="2"/>
        <v>0.9153212474562381</v>
      </c>
      <c r="H43" s="115">
        <f t="shared" si="3"/>
        <v>1.0794971496358783</v>
      </c>
      <c r="I43" s="16"/>
      <c r="J43" s="176"/>
      <c r="K43" s="176"/>
      <c r="L43" s="175"/>
      <c r="M43" s="175"/>
      <c r="N43" s="175"/>
    </row>
    <row r="44" spans="1:14" s="15" customFormat="1" ht="15">
      <c r="A44" s="87"/>
      <c r="B44" s="53" t="s">
        <v>34</v>
      </c>
      <c r="C44" s="87" t="s">
        <v>73</v>
      </c>
      <c r="D44" s="88">
        <v>21474.1</v>
      </c>
      <c r="E44" s="88">
        <v>18208.2</v>
      </c>
      <c r="F44" s="88">
        <v>19655.7</v>
      </c>
      <c r="G44" s="115">
        <f t="shared" si="2"/>
        <v>0.9153212474562381</v>
      </c>
      <c r="H44" s="115">
        <f t="shared" si="3"/>
        <v>1.0794971496358783</v>
      </c>
      <c r="I44" s="16"/>
      <c r="J44" s="177"/>
      <c r="K44" s="177"/>
      <c r="L44" s="175"/>
      <c r="M44" s="175"/>
      <c r="N44" s="175"/>
    </row>
    <row r="45" spans="1:14" s="15" customFormat="1" ht="55.5" customHeight="1">
      <c r="A45" s="87" t="s">
        <v>327</v>
      </c>
      <c r="B45" s="154" t="s">
        <v>329</v>
      </c>
      <c r="C45" s="87" t="s">
        <v>328</v>
      </c>
      <c r="D45" s="88">
        <v>9.8</v>
      </c>
      <c r="E45" s="88">
        <v>9.8</v>
      </c>
      <c r="F45" s="88">
        <v>9.8</v>
      </c>
      <c r="G45" s="115">
        <f t="shared" si="2"/>
        <v>1</v>
      </c>
      <c r="H45" s="115">
        <f t="shared" si="3"/>
        <v>1</v>
      </c>
      <c r="I45" s="16"/>
      <c r="J45" s="28"/>
      <c r="K45" s="28"/>
      <c r="L45" s="27"/>
      <c r="M45" s="27"/>
      <c r="N45" s="27"/>
    </row>
    <row r="46" spans="1:14" s="22" customFormat="1" ht="44.25" customHeight="1">
      <c r="A46" s="158" t="s">
        <v>74</v>
      </c>
      <c r="B46" s="154" t="s">
        <v>166</v>
      </c>
      <c r="C46" s="158" t="s">
        <v>74</v>
      </c>
      <c r="D46" s="35">
        <v>6720.5</v>
      </c>
      <c r="E46" s="35">
        <v>5533.6</v>
      </c>
      <c r="F46" s="35">
        <v>5710.5</v>
      </c>
      <c r="G46" s="115">
        <f t="shared" si="2"/>
        <v>0.8497135629789451</v>
      </c>
      <c r="H46" s="115">
        <f t="shared" si="3"/>
        <v>1.0319683388752348</v>
      </c>
      <c r="I46" s="16"/>
      <c r="J46" s="20"/>
      <c r="K46" s="20"/>
      <c r="L46" s="21"/>
      <c r="M46" s="21"/>
      <c r="N46" s="21"/>
    </row>
    <row r="47" spans="1:14" s="22" customFormat="1" ht="30" customHeight="1" hidden="1">
      <c r="A47" s="158" t="s">
        <v>208</v>
      </c>
      <c r="B47" s="154" t="s">
        <v>209</v>
      </c>
      <c r="C47" s="158" t="s">
        <v>208</v>
      </c>
      <c r="D47" s="35">
        <v>0</v>
      </c>
      <c r="E47" s="35">
        <v>0</v>
      </c>
      <c r="F47" s="35">
        <v>0</v>
      </c>
      <c r="G47" s="115" t="e">
        <f t="shared" si="2"/>
        <v>#DIV/0!</v>
      </c>
      <c r="H47" s="115" t="e">
        <f t="shared" si="3"/>
        <v>#DIV/0!</v>
      </c>
      <c r="I47" s="16"/>
      <c r="J47" s="20"/>
      <c r="K47" s="20"/>
      <c r="L47" s="21"/>
      <c r="M47" s="21"/>
      <c r="N47" s="21"/>
    </row>
    <row r="48" spans="1:9" ht="17.25" customHeight="1">
      <c r="A48" s="158" t="s">
        <v>75</v>
      </c>
      <c r="B48" s="154" t="s">
        <v>167</v>
      </c>
      <c r="C48" s="158" t="s">
        <v>75</v>
      </c>
      <c r="D48" s="35">
        <v>300</v>
      </c>
      <c r="E48" s="35">
        <v>225</v>
      </c>
      <c r="F48" s="35">
        <v>0</v>
      </c>
      <c r="G48" s="115">
        <f t="shared" si="2"/>
        <v>0</v>
      </c>
      <c r="H48" s="115">
        <f t="shared" si="3"/>
        <v>0</v>
      </c>
      <c r="I48" s="16"/>
    </row>
    <row r="49" spans="1:9" ht="18" customHeight="1">
      <c r="A49" s="118" t="s">
        <v>132</v>
      </c>
      <c r="B49" s="119" t="s">
        <v>37</v>
      </c>
      <c r="C49" s="118"/>
      <c r="D49" s="35">
        <f>D50+D51+D52+D53+D54+D56+D57</f>
        <v>17304.7</v>
      </c>
      <c r="E49" s="35">
        <f>E50+E51+E52+E53+E54+E56+E57</f>
        <v>19436.2</v>
      </c>
      <c r="F49" s="35">
        <f>F50+F51+F52+F53+F54+F56+F57</f>
        <v>15819.2</v>
      </c>
      <c r="G49" s="115">
        <f t="shared" si="2"/>
        <v>0.9141562696839587</v>
      </c>
      <c r="H49" s="115">
        <f t="shared" si="3"/>
        <v>0.8139039524186826</v>
      </c>
      <c r="I49" s="16"/>
    </row>
    <row r="50" spans="1:9" s="15" customFormat="1" ht="30" customHeight="1">
      <c r="A50" s="120"/>
      <c r="B50" s="49" t="s">
        <v>218</v>
      </c>
      <c r="C50" s="120" t="s">
        <v>219</v>
      </c>
      <c r="D50" s="88">
        <v>7085.2</v>
      </c>
      <c r="E50" s="88">
        <v>6219.3</v>
      </c>
      <c r="F50" s="88">
        <v>6889.5</v>
      </c>
      <c r="G50" s="115">
        <f t="shared" si="2"/>
        <v>0.9723790436402643</v>
      </c>
      <c r="H50" s="115">
        <f t="shared" si="3"/>
        <v>1.1077613236216295</v>
      </c>
      <c r="I50" s="16"/>
    </row>
    <row r="51" spans="1:9" s="15" customFormat="1" ht="25.5" customHeight="1" hidden="1">
      <c r="A51" s="120"/>
      <c r="B51" s="49" t="s">
        <v>150</v>
      </c>
      <c r="C51" s="120"/>
      <c r="D51" s="88">
        <v>0</v>
      </c>
      <c r="E51" s="88">
        <v>0</v>
      </c>
      <c r="F51" s="88">
        <v>0</v>
      </c>
      <c r="G51" s="115" t="e">
        <f t="shared" si="2"/>
        <v>#DIV/0!</v>
      </c>
      <c r="H51" s="115" t="e">
        <f t="shared" si="3"/>
        <v>#DIV/0!</v>
      </c>
      <c r="I51" s="16"/>
    </row>
    <row r="52" spans="1:9" s="15" customFormat="1" ht="15">
      <c r="A52" s="120"/>
      <c r="B52" s="49" t="s">
        <v>214</v>
      </c>
      <c r="C52" s="120" t="s">
        <v>215</v>
      </c>
      <c r="D52" s="88">
        <v>105</v>
      </c>
      <c r="E52" s="88">
        <v>105</v>
      </c>
      <c r="F52" s="88">
        <v>104.9</v>
      </c>
      <c r="G52" s="115">
        <f t="shared" si="2"/>
        <v>0.9990476190476191</v>
      </c>
      <c r="H52" s="115">
        <f t="shared" si="3"/>
        <v>0.9990476190476191</v>
      </c>
      <c r="I52" s="16"/>
    </row>
    <row r="53" spans="1:9" s="15" customFormat="1" ht="38.25">
      <c r="A53" s="120"/>
      <c r="B53" s="49" t="s">
        <v>213</v>
      </c>
      <c r="C53" s="120" t="s">
        <v>216</v>
      </c>
      <c r="D53" s="88">
        <v>208.6</v>
      </c>
      <c r="E53" s="88">
        <v>164</v>
      </c>
      <c r="F53" s="88">
        <v>59.6</v>
      </c>
      <c r="G53" s="115">
        <f t="shared" si="2"/>
        <v>0.28571428571428575</v>
      </c>
      <c r="H53" s="115">
        <f t="shared" si="3"/>
        <v>0.36341463414634145</v>
      </c>
      <c r="I53" s="16"/>
    </row>
    <row r="54" spans="1:9" s="15" customFormat="1" ht="15">
      <c r="A54" s="120"/>
      <c r="B54" s="49" t="s">
        <v>170</v>
      </c>
      <c r="C54" s="120" t="s">
        <v>217</v>
      </c>
      <c r="D54" s="88">
        <v>7549.4</v>
      </c>
      <c r="E54" s="88">
        <v>10570.3</v>
      </c>
      <c r="F54" s="88">
        <v>6426.7</v>
      </c>
      <c r="G54" s="115">
        <f t="shared" si="2"/>
        <v>0.8512861949293984</v>
      </c>
      <c r="H54" s="115">
        <f t="shared" si="3"/>
        <v>0.6079959887609624</v>
      </c>
      <c r="I54" s="16"/>
    </row>
    <row r="55" spans="1:9" s="15" customFormat="1" ht="77.25" customHeight="1">
      <c r="A55" s="120"/>
      <c r="B55" s="49" t="s">
        <v>340</v>
      </c>
      <c r="C55" s="120" t="s">
        <v>341</v>
      </c>
      <c r="D55" s="88">
        <v>3532</v>
      </c>
      <c r="E55" s="88">
        <v>7732</v>
      </c>
      <c r="F55" s="88">
        <v>2943.5</v>
      </c>
      <c r="G55" s="115">
        <f t="shared" si="2"/>
        <v>0.8333805209513023</v>
      </c>
      <c r="H55" s="115">
        <f t="shared" si="3"/>
        <v>0.3806906363166063</v>
      </c>
      <c r="I55" s="16"/>
    </row>
    <row r="56" spans="1:9" s="15" customFormat="1" ht="39" customHeight="1">
      <c r="A56" s="120"/>
      <c r="B56" s="49" t="s">
        <v>290</v>
      </c>
      <c r="C56" s="120" t="s">
        <v>291</v>
      </c>
      <c r="D56" s="88">
        <v>1218.6</v>
      </c>
      <c r="E56" s="88">
        <v>1109.7</v>
      </c>
      <c r="F56" s="88">
        <v>1210.1</v>
      </c>
      <c r="G56" s="115">
        <f t="shared" si="2"/>
        <v>0.993024782537338</v>
      </c>
      <c r="H56" s="115">
        <f t="shared" si="3"/>
        <v>1.0904749031269712</v>
      </c>
      <c r="I56" s="16"/>
    </row>
    <row r="57" spans="1:9" s="15" customFormat="1" ht="24.75" customHeight="1">
      <c r="A57" s="120"/>
      <c r="B57" s="49" t="s">
        <v>357</v>
      </c>
      <c r="C57" s="120" t="s">
        <v>277</v>
      </c>
      <c r="D57" s="88">
        <v>1137.9</v>
      </c>
      <c r="E57" s="88">
        <v>1267.9</v>
      </c>
      <c r="F57" s="88">
        <v>1128.4</v>
      </c>
      <c r="G57" s="115">
        <f t="shared" si="2"/>
        <v>0.9916512874593549</v>
      </c>
      <c r="H57" s="115">
        <f t="shared" si="3"/>
        <v>0.8899755501222494</v>
      </c>
      <c r="I57" s="16"/>
    </row>
    <row r="58" spans="1:9" ht="15" hidden="1">
      <c r="A58" s="41" t="s">
        <v>112</v>
      </c>
      <c r="B58" s="36" t="s">
        <v>105</v>
      </c>
      <c r="C58" s="41"/>
      <c r="D58" s="85">
        <f>D59</f>
        <v>0</v>
      </c>
      <c r="E58" s="85">
        <f>E59</f>
        <v>0</v>
      </c>
      <c r="F58" s="85">
        <f>F59</f>
        <v>0</v>
      </c>
      <c r="G58" s="115" t="e">
        <f t="shared" si="2"/>
        <v>#DIV/0!</v>
      </c>
      <c r="H58" s="115" t="e">
        <f t="shared" si="3"/>
        <v>#DIV/0!</v>
      </c>
      <c r="I58" s="16"/>
    </row>
    <row r="59" spans="1:9" ht="27.75" customHeight="1" hidden="1">
      <c r="A59" s="158" t="s">
        <v>113</v>
      </c>
      <c r="B59" s="154" t="s">
        <v>171</v>
      </c>
      <c r="C59" s="158" t="s">
        <v>220</v>
      </c>
      <c r="D59" s="35">
        <v>0</v>
      </c>
      <c r="E59" s="35">
        <v>0</v>
      </c>
      <c r="F59" s="35">
        <v>0</v>
      </c>
      <c r="G59" s="115" t="e">
        <f t="shared" si="2"/>
        <v>#DIV/0!</v>
      </c>
      <c r="H59" s="115" t="e">
        <f t="shared" si="3"/>
        <v>#DIV/0!</v>
      </c>
      <c r="I59" s="16"/>
    </row>
    <row r="60" spans="1:9" ht="31.5" customHeight="1">
      <c r="A60" s="41" t="s">
        <v>76</v>
      </c>
      <c r="B60" s="36" t="s">
        <v>172</v>
      </c>
      <c r="C60" s="41"/>
      <c r="D60" s="85">
        <f>D61</f>
        <v>200</v>
      </c>
      <c r="E60" s="85">
        <f>E61</f>
        <v>200</v>
      </c>
      <c r="F60" s="85">
        <f>F61</f>
        <v>199.5</v>
      </c>
      <c r="G60" s="115">
        <f t="shared" si="2"/>
        <v>0.9975</v>
      </c>
      <c r="H60" s="115">
        <f t="shared" si="3"/>
        <v>0.9975</v>
      </c>
      <c r="I60" s="16"/>
    </row>
    <row r="61" spans="1:9" ht="34.5" customHeight="1">
      <c r="A61" s="158" t="s">
        <v>160</v>
      </c>
      <c r="B61" s="154" t="s">
        <v>173</v>
      </c>
      <c r="C61" s="158"/>
      <c r="D61" s="35">
        <f>D62+D63</f>
        <v>200</v>
      </c>
      <c r="E61" s="35">
        <f>E62+E63</f>
        <v>200</v>
      </c>
      <c r="F61" s="35">
        <f>F62+F63</f>
        <v>199.5</v>
      </c>
      <c r="G61" s="115">
        <f t="shared" si="2"/>
        <v>0.9975</v>
      </c>
      <c r="H61" s="115">
        <f t="shared" si="3"/>
        <v>0.9975</v>
      </c>
      <c r="I61" s="16"/>
    </row>
    <row r="62" spans="1:9" s="15" customFormat="1" ht="27.75" customHeight="1">
      <c r="A62" s="87"/>
      <c r="B62" s="53" t="s">
        <v>304</v>
      </c>
      <c r="C62" s="87" t="s">
        <v>305</v>
      </c>
      <c r="D62" s="88">
        <v>140</v>
      </c>
      <c r="E62" s="88">
        <v>140</v>
      </c>
      <c r="F62" s="88">
        <v>139.7</v>
      </c>
      <c r="G62" s="115">
        <f t="shared" si="2"/>
        <v>0.9978571428571428</v>
      </c>
      <c r="H62" s="115">
        <f t="shared" si="3"/>
        <v>0.9978571428571428</v>
      </c>
      <c r="I62" s="16"/>
    </row>
    <row r="63" spans="1:9" s="15" customFormat="1" ht="28.5" customHeight="1">
      <c r="A63" s="87"/>
      <c r="B63" s="53" t="s">
        <v>335</v>
      </c>
      <c r="C63" s="87" t="s">
        <v>334</v>
      </c>
      <c r="D63" s="88">
        <v>60</v>
      </c>
      <c r="E63" s="88">
        <v>60</v>
      </c>
      <c r="F63" s="88">
        <v>59.8</v>
      </c>
      <c r="G63" s="115">
        <f t="shared" si="2"/>
        <v>0.9966666666666666</v>
      </c>
      <c r="H63" s="115">
        <f t="shared" si="3"/>
        <v>0.9966666666666666</v>
      </c>
      <c r="I63" s="16"/>
    </row>
    <row r="64" spans="1:9" s="15" customFormat="1" ht="30" customHeight="1" hidden="1">
      <c r="A64" s="87"/>
      <c r="B64" s="53" t="s">
        <v>175</v>
      </c>
      <c r="C64" s="87" t="s">
        <v>174</v>
      </c>
      <c r="D64" s="88">
        <v>0</v>
      </c>
      <c r="E64" s="88">
        <v>0</v>
      </c>
      <c r="F64" s="88">
        <v>0</v>
      </c>
      <c r="G64" s="115" t="e">
        <f t="shared" si="2"/>
        <v>#DIV/0!</v>
      </c>
      <c r="H64" s="115" t="e">
        <f t="shared" si="3"/>
        <v>#DIV/0!</v>
      </c>
      <c r="I64" s="16"/>
    </row>
    <row r="65" spans="1:9" ht="19.5" customHeight="1">
      <c r="A65" s="41" t="s">
        <v>77</v>
      </c>
      <c r="B65" s="36" t="s">
        <v>41</v>
      </c>
      <c r="C65" s="41"/>
      <c r="D65" s="85">
        <f>D69+D75+D66+D67+D68+D72+D73+D70</f>
        <v>25640.300000000003</v>
      </c>
      <c r="E65" s="85">
        <f>E69+E75+E66+E67+E68+E72+E73+E70</f>
        <v>24549.8</v>
      </c>
      <c r="F65" s="85">
        <f>F69+F75+F66+F67+F68+F72+F73+F70</f>
        <v>8582.5</v>
      </c>
      <c r="G65" s="115">
        <f t="shared" si="2"/>
        <v>0.33472697277332947</v>
      </c>
      <c r="H65" s="115">
        <f t="shared" si="3"/>
        <v>0.3495955160530839</v>
      </c>
      <c r="I65" s="16"/>
    </row>
    <row r="66" spans="1:9" ht="33" customHeight="1" hidden="1">
      <c r="A66" s="158" t="s">
        <v>233</v>
      </c>
      <c r="B66" s="154" t="s">
        <v>234</v>
      </c>
      <c r="C66" s="158" t="s">
        <v>235</v>
      </c>
      <c r="D66" s="35">
        <v>0</v>
      </c>
      <c r="E66" s="35">
        <v>0</v>
      </c>
      <c r="F66" s="35">
        <v>0</v>
      </c>
      <c r="G66" s="115" t="e">
        <f t="shared" si="2"/>
        <v>#DIV/0!</v>
      </c>
      <c r="H66" s="115" t="e">
        <f t="shared" si="3"/>
        <v>#DIV/0!</v>
      </c>
      <c r="I66" s="16"/>
    </row>
    <row r="67" spans="1:9" ht="33" customHeight="1" hidden="1">
      <c r="A67" s="158" t="s">
        <v>233</v>
      </c>
      <c r="B67" s="154" t="s">
        <v>307</v>
      </c>
      <c r="C67" s="158" t="s">
        <v>306</v>
      </c>
      <c r="D67" s="35">
        <v>0</v>
      </c>
      <c r="E67" s="35">
        <v>0</v>
      </c>
      <c r="F67" s="35">
        <v>0</v>
      </c>
      <c r="G67" s="115" t="e">
        <f t="shared" si="2"/>
        <v>#DIV/0!</v>
      </c>
      <c r="H67" s="115" t="e">
        <f t="shared" si="3"/>
        <v>#DIV/0!</v>
      </c>
      <c r="I67" s="16"/>
    </row>
    <row r="68" spans="1:9" ht="48.75" customHeight="1" hidden="1">
      <c r="A68" s="158" t="s">
        <v>330</v>
      </c>
      <c r="B68" s="154" t="s">
        <v>331</v>
      </c>
      <c r="C68" s="158" t="s">
        <v>332</v>
      </c>
      <c r="D68" s="35">
        <v>0</v>
      </c>
      <c r="E68" s="35">
        <v>0</v>
      </c>
      <c r="F68" s="35">
        <v>0</v>
      </c>
      <c r="G68" s="115" t="e">
        <f t="shared" si="2"/>
        <v>#DIV/0!</v>
      </c>
      <c r="H68" s="115" t="e">
        <f t="shared" si="3"/>
        <v>#DIV/0!</v>
      </c>
      <c r="I68" s="16"/>
    </row>
    <row r="69" spans="1:9" s="17" customFormat="1" ht="75.75" customHeight="1">
      <c r="A69" s="155" t="s">
        <v>123</v>
      </c>
      <c r="B69" s="54" t="s">
        <v>221</v>
      </c>
      <c r="C69" s="121" t="s">
        <v>222</v>
      </c>
      <c r="D69" s="122">
        <v>12534</v>
      </c>
      <c r="E69" s="122">
        <v>12534</v>
      </c>
      <c r="F69" s="122">
        <v>0</v>
      </c>
      <c r="G69" s="115">
        <f t="shared" si="2"/>
        <v>0</v>
      </c>
      <c r="H69" s="115">
        <v>0</v>
      </c>
      <c r="I69" s="16"/>
    </row>
    <row r="70" spans="1:9" s="17" customFormat="1" ht="37.5" customHeight="1">
      <c r="A70" s="155"/>
      <c r="B70" s="54" t="s">
        <v>379</v>
      </c>
      <c r="C70" s="121" t="s">
        <v>378</v>
      </c>
      <c r="D70" s="122">
        <v>1670</v>
      </c>
      <c r="E70" s="122">
        <v>1670</v>
      </c>
      <c r="F70" s="122">
        <v>1670</v>
      </c>
      <c r="G70" s="115">
        <f t="shared" si="2"/>
        <v>1</v>
      </c>
      <c r="H70" s="115">
        <v>0</v>
      </c>
      <c r="I70" s="16"/>
    </row>
    <row r="71" spans="1:9" s="17" customFormat="1" ht="30.75" customHeight="1">
      <c r="A71" s="155"/>
      <c r="B71" s="123" t="s">
        <v>381</v>
      </c>
      <c r="C71" s="121" t="s">
        <v>382</v>
      </c>
      <c r="D71" s="122">
        <v>820</v>
      </c>
      <c r="E71" s="122">
        <v>820</v>
      </c>
      <c r="F71" s="122">
        <v>820</v>
      </c>
      <c r="G71" s="115">
        <f t="shared" si="2"/>
        <v>1</v>
      </c>
      <c r="H71" s="115">
        <v>0</v>
      </c>
      <c r="I71" s="16"/>
    </row>
    <row r="72" spans="1:9" s="17" customFormat="1" ht="41.25" customHeight="1">
      <c r="A72" s="155"/>
      <c r="B72" s="54" t="s">
        <v>363</v>
      </c>
      <c r="C72" s="121" t="s">
        <v>364</v>
      </c>
      <c r="D72" s="122">
        <v>2950.1</v>
      </c>
      <c r="E72" s="122">
        <v>2042.7</v>
      </c>
      <c r="F72" s="122">
        <v>0</v>
      </c>
      <c r="G72" s="115">
        <f t="shared" si="2"/>
        <v>0</v>
      </c>
      <c r="H72" s="115">
        <f t="shared" si="3"/>
        <v>0</v>
      </c>
      <c r="I72" s="16"/>
    </row>
    <row r="73" spans="1:9" s="18" customFormat="1" ht="45" customHeight="1">
      <c r="A73" s="124"/>
      <c r="B73" s="125" t="s">
        <v>361</v>
      </c>
      <c r="C73" s="126" t="s">
        <v>362</v>
      </c>
      <c r="D73" s="127">
        <v>8302.5</v>
      </c>
      <c r="E73" s="127">
        <v>8100.7</v>
      </c>
      <c r="F73" s="127">
        <v>6801.4</v>
      </c>
      <c r="G73" s="115">
        <f t="shared" si="2"/>
        <v>0.8191990364348087</v>
      </c>
      <c r="H73" s="115">
        <f t="shared" si="3"/>
        <v>0.839606453763255</v>
      </c>
      <c r="I73" s="16"/>
    </row>
    <row r="74" spans="1:9" s="18" customFormat="1" ht="66.75" customHeight="1" hidden="1">
      <c r="A74" s="124"/>
      <c r="B74" s="125" t="s">
        <v>178</v>
      </c>
      <c r="C74" s="126" t="s">
        <v>177</v>
      </c>
      <c r="D74" s="127">
        <v>0</v>
      </c>
      <c r="E74" s="127">
        <v>0</v>
      </c>
      <c r="F74" s="127">
        <v>0</v>
      </c>
      <c r="G74" s="115" t="e">
        <f t="shared" si="2"/>
        <v>#DIV/0!</v>
      </c>
      <c r="H74" s="115" t="e">
        <f t="shared" si="3"/>
        <v>#DIV/0!</v>
      </c>
      <c r="I74" s="16"/>
    </row>
    <row r="75" spans="1:9" s="17" customFormat="1" ht="30.75" customHeight="1">
      <c r="A75" s="155" t="s">
        <v>78</v>
      </c>
      <c r="B75" s="54" t="s">
        <v>210</v>
      </c>
      <c r="C75" s="121"/>
      <c r="D75" s="122">
        <f>D76+D80+D78+D79+D77</f>
        <v>183.7</v>
      </c>
      <c r="E75" s="122">
        <f>E76+E80+E78+E79+E77</f>
        <v>202.39999999999998</v>
      </c>
      <c r="F75" s="122">
        <f>F76+F80+F78+F79+F77</f>
        <v>111.1</v>
      </c>
      <c r="G75" s="115">
        <f t="shared" si="2"/>
        <v>0.6047904191616766</v>
      </c>
      <c r="H75" s="115">
        <f t="shared" si="3"/>
        <v>0.5489130434782609</v>
      </c>
      <c r="I75" s="16"/>
    </row>
    <row r="76" spans="1:9" s="18" customFormat="1" ht="29.25" customHeight="1">
      <c r="A76" s="124"/>
      <c r="B76" s="56" t="s">
        <v>127</v>
      </c>
      <c r="C76" s="124" t="s">
        <v>303</v>
      </c>
      <c r="D76" s="127">
        <v>83.9</v>
      </c>
      <c r="E76" s="127">
        <v>102.6</v>
      </c>
      <c r="F76" s="127">
        <v>11.3</v>
      </c>
      <c r="G76" s="115">
        <f t="shared" si="2"/>
        <v>0.13468414779499405</v>
      </c>
      <c r="H76" s="115">
        <f t="shared" si="3"/>
        <v>0.11013645224171541</v>
      </c>
      <c r="I76" s="16"/>
    </row>
    <row r="77" spans="1:9" s="18" customFormat="1" ht="38.25" customHeight="1">
      <c r="A77" s="124"/>
      <c r="B77" s="56" t="s">
        <v>366</v>
      </c>
      <c r="C77" s="124" t="s">
        <v>365</v>
      </c>
      <c r="D77" s="127">
        <v>99.8</v>
      </c>
      <c r="E77" s="127">
        <v>99.8</v>
      </c>
      <c r="F77" s="127">
        <v>99.8</v>
      </c>
      <c r="G77" s="115">
        <f t="shared" si="2"/>
        <v>1</v>
      </c>
      <c r="H77" s="115">
        <f t="shared" si="3"/>
        <v>1</v>
      </c>
      <c r="I77" s="16"/>
    </row>
    <row r="78" spans="1:9" s="18" customFormat="1" ht="40.5" customHeight="1" hidden="1">
      <c r="A78" s="124"/>
      <c r="B78" s="56" t="s">
        <v>354</v>
      </c>
      <c r="C78" s="124" t="s">
        <v>351</v>
      </c>
      <c r="D78" s="127">
        <v>0</v>
      </c>
      <c r="E78" s="127"/>
      <c r="F78" s="127">
        <v>0</v>
      </c>
      <c r="G78" s="115" t="e">
        <f t="shared" si="2"/>
        <v>#DIV/0!</v>
      </c>
      <c r="H78" s="115"/>
      <c r="I78" s="16"/>
    </row>
    <row r="79" spans="1:9" s="18" customFormat="1" ht="58.5" customHeight="1" hidden="1">
      <c r="A79" s="124"/>
      <c r="B79" s="56" t="s">
        <v>353</v>
      </c>
      <c r="C79" s="124" t="s">
        <v>352</v>
      </c>
      <c r="D79" s="127">
        <v>0</v>
      </c>
      <c r="E79" s="127"/>
      <c r="F79" s="127">
        <v>0</v>
      </c>
      <c r="G79" s="115" t="e">
        <f t="shared" si="2"/>
        <v>#DIV/0!</v>
      </c>
      <c r="H79" s="115"/>
      <c r="I79" s="16"/>
    </row>
    <row r="80" spans="1:9" s="18" customFormat="1" ht="29.25" customHeight="1" hidden="1">
      <c r="A80" s="124"/>
      <c r="B80" s="56" t="s">
        <v>337</v>
      </c>
      <c r="C80" s="124" t="s">
        <v>336</v>
      </c>
      <c r="D80" s="127">
        <v>0</v>
      </c>
      <c r="E80" s="127">
        <v>0</v>
      </c>
      <c r="F80" s="127">
        <v>0</v>
      </c>
      <c r="G80" s="115" t="e">
        <f t="shared" si="2"/>
        <v>#DIV/0!</v>
      </c>
      <c r="H80" s="115" t="e">
        <f t="shared" si="3"/>
        <v>#DIV/0!</v>
      </c>
      <c r="I80" s="16"/>
    </row>
    <row r="81" spans="1:9" ht="21" customHeight="1">
      <c r="A81" s="41" t="s">
        <v>79</v>
      </c>
      <c r="B81" s="36" t="s">
        <v>42</v>
      </c>
      <c r="C81" s="41"/>
      <c r="D81" s="85">
        <f>D82+D85</f>
        <v>6772.5</v>
      </c>
      <c r="E81" s="85">
        <f>E82+E85</f>
        <v>6477.8</v>
      </c>
      <c r="F81" s="85">
        <f>F82+F85</f>
        <v>6226.3</v>
      </c>
      <c r="G81" s="115">
        <f t="shared" si="2"/>
        <v>0.9193503137689184</v>
      </c>
      <c r="H81" s="115">
        <f t="shared" si="3"/>
        <v>0.9611750903084381</v>
      </c>
      <c r="I81" s="16"/>
    </row>
    <row r="82" spans="1:9" ht="18.75" customHeight="1">
      <c r="A82" s="158" t="s">
        <v>80</v>
      </c>
      <c r="B82" s="36" t="s">
        <v>43</v>
      </c>
      <c r="C82" s="41"/>
      <c r="D82" s="35">
        <f>D84+D83</f>
        <v>1049.4</v>
      </c>
      <c r="E82" s="35">
        <f>E84+E83</f>
        <v>803.2</v>
      </c>
      <c r="F82" s="35">
        <f>F84+F83</f>
        <v>902.8</v>
      </c>
      <c r="G82" s="115">
        <f t="shared" si="2"/>
        <v>0.8603011244520677</v>
      </c>
      <c r="H82" s="115">
        <f t="shared" si="3"/>
        <v>1.1240039840637448</v>
      </c>
      <c r="I82" s="16"/>
    </row>
    <row r="83" spans="1:9" ht="30" customHeight="1" hidden="1">
      <c r="A83" s="158"/>
      <c r="B83" s="154" t="s">
        <v>238</v>
      </c>
      <c r="C83" s="158" t="s">
        <v>236</v>
      </c>
      <c r="D83" s="35">
        <v>0</v>
      </c>
      <c r="E83" s="35">
        <v>0</v>
      </c>
      <c r="F83" s="35">
        <v>0</v>
      </c>
      <c r="G83" s="115" t="e">
        <f t="shared" si="2"/>
        <v>#DIV/0!</v>
      </c>
      <c r="H83" s="115" t="e">
        <f t="shared" si="3"/>
        <v>#DIV/0!</v>
      </c>
      <c r="I83" s="16"/>
    </row>
    <row r="84" spans="1:9" ht="18.75" customHeight="1">
      <c r="A84" s="158"/>
      <c r="B84" s="154" t="s">
        <v>179</v>
      </c>
      <c r="C84" s="158" t="s">
        <v>223</v>
      </c>
      <c r="D84" s="35">
        <v>1049.4</v>
      </c>
      <c r="E84" s="35">
        <v>803.2</v>
      </c>
      <c r="F84" s="35">
        <v>902.8</v>
      </c>
      <c r="G84" s="115">
        <f t="shared" si="2"/>
        <v>0.8603011244520677</v>
      </c>
      <c r="H84" s="115">
        <f t="shared" si="3"/>
        <v>1.1240039840637448</v>
      </c>
      <c r="I84" s="16"/>
    </row>
    <row r="85" spans="1:9" ht="15">
      <c r="A85" s="41" t="s">
        <v>81</v>
      </c>
      <c r="B85" s="36" t="s">
        <v>44</v>
      </c>
      <c r="C85" s="41"/>
      <c r="D85" s="85">
        <f>D92+D89+D90+D86+D91+D88</f>
        <v>5723.1</v>
      </c>
      <c r="E85" s="85">
        <f>E92+E89+E90+E86+E91+E88</f>
        <v>5674.6</v>
      </c>
      <c r="F85" s="85">
        <f>F92+F89+F90+F86+F91+F88</f>
        <v>5323.5</v>
      </c>
      <c r="G85" s="115">
        <f t="shared" si="2"/>
        <v>0.9301777008963673</v>
      </c>
      <c r="H85" s="115">
        <f t="shared" si="3"/>
        <v>0.9381277975540125</v>
      </c>
      <c r="I85" s="16"/>
    </row>
    <row r="86" spans="1:9" ht="25.5">
      <c r="A86" s="41"/>
      <c r="B86" s="154" t="s">
        <v>279</v>
      </c>
      <c r="C86" s="158" t="s">
        <v>224</v>
      </c>
      <c r="D86" s="35">
        <v>4300</v>
      </c>
      <c r="E86" s="35">
        <v>4251.5</v>
      </c>
      <c r="F86" s="35">
        <v>3931.5</v>
      </c>
      <c r="G86" s="115">
        <f t="shared" si="2"/>
        <v>0.9143023255813953</v>
      </c>
      <c r="H86" s="115">
        <f t="shared" si="3"/>
        <v>0.9247324473715159</v>
      </c>
      <c r="I86" s="16"/>
    </row>
    <row r="87" spans="1:9" ht="18.75" customHeight="1">
      <c r="A87" s="41"/>
      <c r="B87" s="60" t="s">
        <v>367</v>
      </c>
      <c r="C87" s="128" t="s">
        <v>224</v>
      </c>
      <c r="D87" s="35">
        <v>4300</v>
      </c>
      <c r="E87" s="35">
        <v>4251.5</v>
      </c>
      <c r="F87" s="35">
        <v>3931.5</v>
      </c>
      <c r="G87" s="115">
        <f t="shared" si="2"/>
        <v>0.9143023255813953</v>
      </c>
      <c r="H87" s="115">
        <f t="shared" si="3"/>
        <v>0.9247324473715159</v>
      </c>
      <c r="I87" s="16"/>
    </row>
    <row r="88" spans="1:9" ht="31.5" customHeight="1">
      <c r="A88" s="41"/>
      <c r="B88" s="60" t="s">
        <v>308</v>
      </c>
      <c r="C88" s="128" t="s">
        <v>397</v>
      </c>
      <c r="D88" s="35">
        <v>89.1</v>
      </c>
      <c r="E88" s="35">
        <v>89.1</v>
      </c>
      <c r="F88" s="35">
        <v>89.1</v>
      </c>
      <c r="G88" s="115">
        <f t="shared" si="2"/>
        <v>1</v>
      </c>
      <c r="H88" s="115">
        <f t="shared" si="3"/>
        <v>1</v>
      </c>
      <c r="I88" s="16"/>
    </row>
    <row r="89" spans="1:9" s="15" customFormat="1" ht="43.5" customHeight="1">
      <c r="A89" s="87"/>
      <c r="B89" s="154" t="s">
        <v>369</v>
      </c>
      <c r="C89" s="129" t="s">
        <v>368</v>
      </c>
      <c r="D89" s="88">
        <v>1304</v>
      </c>
      <c r="E89" s="88">
        <v>1304</v>
      </c>
      <c r="F89" s="88">
        <v>1302.9</v>
      </c>
      <c r="G89" s="115">
        <f t="shared" si="2"/>
        <v>0.9991564417177915</v>
      </c>
      <c r="H89" s="115">
        <f t="shared" si="3"/>
        <v>0.9991564417177915</v>
      </c>
      <c r="I89" s="16"/>
    </row>
    <row r="90" spans="1:9" s="15" customFormat="1" ht="27" customHeight="1">
      <c r="A90" s="87"/>
      <c r="B90" s="154" t="s">
        <v>383</v>
      </c>
      <c r="C90" s="129" t="s">
        <v>384</v>
      </c>
      <c r="D90" s="88">
        <v>30</v>
      </c>
      <c r="E90" s="88">
        <v>30</v>
      </c>
      <c r="F90" s="88">
        <v>0</v>
      </c>
      <c r="G90" s="115">
        <f t="shared" si="2"/>
        <v>0</v>
      </c>
      <c r="H90" s="115">
        <f t="shared" si="3"/>
        <v>0</v>
      </c>
      <c r="I90" s="16"/>
    </row>
    <row r="91" spans="1:9" s="15" customFormat="1" ht="16.5" customHeight="1" hidden="1">
      <c r="A91" s="87"/>
      <c r="B91" s="154" t="s">
        <v>343</v>
      </c>
      <c r="C91" s="129" t="s">
        <v>342</v>
      </c>
      <c r="D91" s="88">
        <v>0</v>
      </c>
      <c r="E91" s="88">
        <v>0</v>
      </c>
      <c r="F91" s="88">
        <v>0</v>
      </c>
      <c r="G91" s="115" t="e">
        <f t="shared" si="2"/>
        <v>#DIV/0!</v>
      </c>
      <c r="H91" s="115" t="e">
        <f t="shared" si="3"/>
        <v>#DIV/0!</v>
      </c>
      <c r="I91" s="16"/>
    </row>
    <row r="92" spans="1:9" ht="55.5" customHeight="1" hidden="1">
      <c r="A92" s="158" t="s">
        <v>45</v>
      </c>
      <c r="B92" s="60" t="s">
        <v>180</v>
      </c>
      <c r="C92" s="128"/>
      <c r="D92" s="35">
        <f>D93+D94+D95</f>
        <v>0</v>
      </c>
      <c r="E92" s="35">
        <f>E93+E94+E95</f>
        <v>0</v>
      </c>
      <c r="F92" s="35">
        <f>F93+F94+F95</f>
        <v>0</v>
      </c>
      <c r="G92" s="115" t="e">
        <f t="shared" si="2"/>
        <v>#DIV/0!</v>
      </c>
      <c r="H92" s="115" t="e">
        <f t="shared" si="3"/>
        <v>#DIV/0!</v>
      </c>
      <c r="I92" s="16"/>
    </row>
    <row r="93" spans="1:9" s="15" customFormat="1" ht="16.5" customHeight="1" hidden="1">
      <c r="A93" s="87"/>
      <c r="B93" s="58" t="s">
        <v>181</v>
      </c>
      <c r="C93" s="129" t="s">
        <v>182</v>
      </c>
      <c r="D93" s="88">
        <v>0</v>
      </c>
      <c r="E93" s="88">
        <v>0</v>
      </c>
      <c r="F93" s="88">
        <v>0</v>
      </c>
      <c r="G93" s="115" t="e">
        <f t="shared" si="2"/>
        <v>#DIV/0!</v>
      </c>
      <c r="H93" s="115" t="e">
        <f t="shared" si="3"/>
        <v>#DIV/0!</v>
      </c>
      <c r="I93" s="16"/>
    </row>
    <row r="94" spans="1:9" s="15" customFormat="1" ht="19.5" customHeight="1" hidden="1">
      <c r="A94" s="87"/>
      <c r="B94" s="58" t="s">
        <v>183</v>
      </c>
      <c r="C94" s="129" t="s">
        <v>184</v>
      </c>
      <c r="D94" s="88">
        <v>0</v>
      </c>
      <c r="E94" s="88">
        <v>0</v>
      </c>
      <c r="F94" s="88">
        <v>0</v>
      </c>
      <c r="G94" s="115" t="e">
        <f t="shared" si="2"/>
        <v>#DIV/0!</v>
      </c>
      <c r="H94" s="115" t="e">
        <f t="shared" si="3"/>
        <v>#DIV/0!</v>
      </c>
      <c r="I94" s="16"/>
    </row>
    <row r="95" spans="1:9" s="15" customFormat="1" ht="19.5" customHeight="1" hidden="1">
      <c r="A95" s="87"/>
      <c r="B95" s="58" t="s">
        <v>156</v>
      </c>
      <c r="C95" s="129" t="s">
        <v>185</v>
      </c>
      <c r="D95" s="88">
        <v>0</v>
      </c>
      <c r="E95" s="88">
        <v>0</v>
      </c>
      <c r="F95" s="88">
        <v>0</v>
      </c>
      <c r="G95" s="115" t="e">
        <f t="shared" si="2"/>
        <v>#DIV/0!</v>
      </c>
      <c r="H95" s="115" t="e">
        <f t="shared" si="3"/>
        <v>#DIV/0!</v>
      </c>
      <c r="I95" s="16"/>
    </row>
    <row r="96" spans="1:9" ht="14.25" customHeight="1">
      <c r="A96" s="41" t="s">
        <v>47</v>
      </c>
      <c r="B96" s="36" t="s">
        <v>48</v>
      </c>
      <c r="C96" s="41"/>
      <c r="D96" s="85">
        <f>D97+D99+D100+D102</f>
        <v>464520.2</v>
      </c>
      <c r="E96" s="85">
        <f>E97+E99+E100+E102</f>
        <v>368534.8</v>
      </c>
      <c r="F96" s="85">
        <f>F97+F99+F100+F102</f>
        <v>375852.3</v>
      </c>
      <c r="G96" s="115">
        <f t="shared" si="2"/>
        <v>0.8091193881342512</v>
      </c>
      <c r="H96" s="115">
        <f t="shared" si="3"/>
        <v>1.0198556554225002</v>
      </c>
      <c r="I96" s="16"/>
    </row>
    <row r="97" spans="1:9" ht="14.25" customHeight="1">
      <c r="A97" s="158" t="s">
        <v>49</v>
      </c>
      <c r="B97" s="154" t="s">
        <v>152</v>
      </c>
      <c r="C97" s="158" t="s">
        <v>49</v>
      </c>
      <c r="D97" s="35">
        <v>142141.2</v>
      </c>
      <c r="E97" s="35">
        <v>113792.9</v>
      </c>
      <c r="F97" s="35">
        <v>116516.9</v>
      </c>
      <c r="G97" s="115">
        <f t="shared" si="2"/>
        <v>0.8197264410318752</v>
      </c>
      <c r="H97" s="115">
        <f t="shared" si="3"/>
        <v>1.0239382246168258</v>
      </c>
      <c r="I97" s="16"/>
    </row>
    <row r="98" spans="1:9" s="15" customFormat="1" ht="38.25" hidden="1">
      <c r="A98" s="87"/>
      <c r="B98" s="53" t="s">
        <v>225</v>
      </c>
      <c r="C98" s="87" t="s">
        <v>319</v>
      </c>
      <c r="D98" s="88">
        <v>0</v>
      </c>
      <c r="E98" s="88">
        <v>0</v>
      </c>
      <c r="F98" s="88">
        <v>0</v>
      </c>
      <c r="G98" s="115" t="e">
        <f t="shared" si="2"/>
        <v>#DIV/0!</v>
      </c>
      <c r="H98" s="115" t="e">
        <f t="shared" si="3"/>
        <v>#DIV/0!</v>
      </c>
      <c r="I98" s="16"/>
    </row>
    <row r="99" spans="1:9" ht="16.5" customHeight="1">
      <c r="A99" s="158" t="s">
        <v>51</v>
      </c>
      <c r="B99" s="154" t="s">
        <v>153</v>
      </c>
      <c r="C99" s="158" t="s">
        <v>51</v>
      </c>
      <c r="D99" s="35">
        <v>296615.3</v>
      </c>
      <c r="E99" s="35">
        <v>231303.7</v>
      </c>
      <c r="F99" s="35">
        <v>236534.9</v>
      </c>
      <c r="G99" s="115">
        <f t="shared" si="2"/>
        <v>0.7974467264500517</v>
      </c>
      <c r="H99" s="115">
        <f t="shared" si="3"/>
        <v>1.0226161535677984</v>
      </c>
      <c r="I99" s="16"/>
    </row>
    <row r="100" spans="1:9" ht="15.75" customHeight="1">
      <c r="A100" s="158" t="s">
        <v>52</v>
      </c>
      <c r="B100" s="154" t="s">
        <v>370</v>
      </c>
      <c r="C100" s="158" t="s">
        <v>52</v>
      </c>
      <c r="D100" s="35">
        <v>5747.8</v>
      </c>
      <c r="E100" s="35">
        <v>5566.3</v>
      </c>
      <c r="F100" s="35">
        <v>4284.5</v>
      </c>
      <c r="G100" s="115">
        <f t="shared" si="2"/>
        <v>0.7454156372873099</v>
      </c>
      <c r="H100" s="115">
        <f t="shared" si="3"/>
        <v>0.7697213588919031</v>
      </c>
      <c r="I100" s="16"/>
    </row>
    <row r="101" spans="1:9" s="15" customFormat="1" ht="15" customHeight="1" hidden="1">
      <c r="A101" s="87"/>
      <c r="B101" s="53" t="s">
        <v>40</v>
      </c>
      <c r="C101" s="87"/>
      <c r="D101" s="88">
        <v>0</v>
      </c>
      <c r="E101" s="88">
        <v>0</v>
      </c>
      <c r="F101" s="88">
        <v>0</v>
      </c>
      <c r="G101" s="115" t="e">
        <f t="shared" si="2"/>
        <v>#DIV/0!</v>
      </c>
      <c r="H101" s="115" t="e">
        <f t="shared" si="3"/>
        <v>#DIV/0!</v>
      </c>
      <c r="I101" s="16"/>
    </row>
    <row r="102" spans="1:9" ht="15">
      <c r="A102" s="158" t="s">
        <v>54</v>
      </c>
      <c r="B102" s="154" t="s">
        <v>55</v>
      </c>
      <c r="C102" s="158" t="s">
        <v>54</v>
      </c>
      <c r="D102" s="35">
        <v>20015.9</v>
      </c>
      <c r="E102" s="35">
        <v>17871.9</v>
      </c>
      <c r="F102" s="35">
        <v>18516</v>
      </c>
      <c r="G102" s="115">
        <f t="shared" si="2"/>
        <v>0.9250645736639371</v>
      </c>
      <c r="H102" s="115">
        <f t="shared" si="3"/>
        <v>1.0360398166954827</v>
      </c>
      <c r="I102" s="16"/>
    </row>
    <row r="103" spans="1:9" s="15" customFormat="1" ht="15">
      <c r="A103" s="87"/>
      <c r="B103" s="53" t="s">
        <v>56</v>
      </c>
      <c r="C103" s="87"/>
      <c r="D103" s="88">
        <v>500</v>
      </c>
      <c r="E103" s="88">
        <v>390</v>
      </c>
      <c r="F103" s="88">
        <v>304.9</v>
      </c>
      <c r="G103" s="115">
        <f t="shared" si="2"/>
        <v>0.6098</v>
      </c>
      <c r="H103" s="115">
        <f t="shared" si="3"/>
        <v>0.7817948717948717</v>
      </c>
      <c r="I103" s="16"/>
    </row>
    <row r="104" spans="1:9" ht="17.25" customHeight="1">
      <c r="A104" s="41" t="s">
        <v>57</v>
      </c>
      <c r="B104" s="36" t="s">
        <v>155</v>
      </c>
      <c r="C104" s="41"/>
      <c r="D104" s="85">
        <f>D105++D106</f>
        <v>64994.1</v>
      </c>
      <c r="E104" s="85">
        <f>E105++E106</f>
        <v>52149</v>
      </c>
      <c r="F104" s="85">
        <f>F105++F106</f>
        <v>55615.8</v>
      </c>
      <c r="G104" s="115">
        <f t="shared" si="2"/>
        <v>0.85570536402535</v>
      </c>
      <c r="H104" s="115">
        <f t="shared" si="3"/>
        <v>1.0664787436000691</v>
      </c>
      <c r="I104" s="16"/>
    </row>
    <row r="105" spans="1:9" ht="15">
      <c r="A105" s="158" t="s">
        <v>58</v>
      </c>
      <c r="B105" s="154" t="s">
        <v>59</v>
      </c>
      <c r="C105" s="158" t="s">
        <v>58</v>
      </c>
      <c r="D105" s="35">
        <v>61833.7</v>
      </c>
      <c r="E105" s="35">
        <v>49527.6</v>
      </c>
      <c r="F105" s="35">
        <v>53110.9</v>
      </c>
      <c r="G105" s="115">
        <f t="shared" si="2"/>
        <v>0.8589312947470393</v>
      </c>
      <c r="H105" s="115">
        <f t="shared" si="3"/>
        <v>1.0723495586299356</v>
      </c>
      <c r="I105" s="16"/>
    </row>
    <row r="106" spans="1:9" ht="15">
      <c r="A106" s="158" t="s">
        <v>60</v>
      </c>
      <c r="B106" s="154" t="s">
        <v>111</v>
      </c>
      <c r="C106" s="158" t="s">
        <v>60</v>
      </c>
      <c r="D106" s="35">
        <v>3160.4</v>
      </c>
      <c r="E106" s="35">
        <v>2621.4</v>
      </c>
      <c r="F106" s="35">
        <v>2504.9</v>
      </c>
      <c r="G106" s="115">
        <f t="shared" si="2"/>
        <v>0.7925895456271358</v>
      </c>
      <c r="H106" s="115">
        <f t="shared" si="3"/>
        <v>0.9555580987258717</v>
      </c>
      <c r="I106" s="16"/>
    </row>
    <row r="107" spans="1:9" s="15" customFormat="1" ht="15" hidden="1">
      <c r="A107" s="87"/>
      <c r="B107" s="53" t="s">
        <v>40</v>
      </c>
      <c r="C107" s="87"/>
      <c r="D107" s="88">
        <v>0</v>
      </c>
      <c r="E107" s="88">
        <v>0</v>
      </c>
      <c r="F107" s="88">
        <v>0</v>
      </c>
      <c r="G107" s="115" t="e">
        <f t="shared" si="2"/>
        <v>#DIV/0!</v>
      </c>
      <c r="H107" s="115" t="e">
        <f t="shared" si="3"/>
        <v>#DIV/0!</v>
      </c>
      <c r="I107" s="16"/>
    </row>
    <row r="108" spans="1:9" ht="23.25" customHeight="1">
      <c r="A108" s="57" t="s">
        <v>61</v>
      </c>
      <c r="B108" s="156" t="s">
        <v>62</v>
      </c>
      <c r="C108" s="57"/>
      <c r="D108" s="42">
        <f>D109+D111+D114+D119+D115+D116+D110+D112+D113+D117+D118</f>
        <v>17941.5</v>
      </c>
      <c r="E108" s="42">
        <f>E109+E111+E114+E119+E115+E116+E110+E112+E113+E117+E118</f>
        <v>16262.199999999999</v>
      </c>
      <c r="F108" s="42">
        <f>F109+F111+F114+F119+F115+F116+F110+F112+F113+F117+F118</f>
        <v>12330.6</v>
      </c>
      <c r="G108" s="115">
        <f t="shared" si="2"/>
        <v>0.6872669509238358</v>
      </c>
      <c r="H108" s="115">
        <f t="shared" si="3"/>
        <v>0.7582368929173176</v>
      </c>
      <c r="I108" s="16"/>
    </row>
    <row r="109" spans="1:9" ht="30" customHeight="1">
      <c r="A109" s="155" t="s">
        <v>63</v>
      </c>
      <c r="B109" s="63" t="s">
        <v>226</v>
      </c>
      <c r="C109" s="155" t="s">
        <v>63</v>
      </c>
      <c r="D109" s="122">
        <v>981.1</v>
      </c>
      <c r="E109" s="122">
        <v>882.7</v>
      </c>
      <c r="F109" s="122">
        <v>980.9</v>
      </c>
      <c r="G109" s="115">
        <f t="shared" si="2"/>
        <v>0.9997961471817347</v>
      </c>
      <c r="H109" s="115">
        <f t="shared" si="3"/>
        <v>1.1112495751671008</v>
      </c>
      <c r="I109" s="16"/>
    </row>
    <row r="110" spans="1:9" ht="51" customHeight="1">
      <c r="A110" s="155" t="s">
        <v>64</v>
      </c>
      <c r="B110" s="63" t="s">
        <v>239</v>
      </c>
      <c r="C110" s="155" t="s">
        <v>240</v>
      </c>
      <c r="D110" s="122">
        <v>92.7</v>
      </c>
      <c r="E110" s="122">
        <v>87.4</v>
      </c>
      <c r="F110" s="122">
        <v>92.6</v>
      </c>
      <c r="G110" s="115">
        <f t="shared" si="2"/>
        <v>0.9989212513484357</v>
      </c>
      <c r="H110" s="115">
        <f t="shared" si="3"/>
        <v>1.0594965675057206</v>
      </c>
      <c r="I110" s="16"/>
    </row>
    <row r="111" spans="1:9" ht="42.75" customHeight="1">
      <c r="A111" s="155" t="s">
        <v>64</v>
      </c>
      <c r="B111" s="63" t="s">
        <v>187</v>
      </c>
      <c r="C111" s="155" t="s">
        <v>227</v>
      </c>
      <c r="D111" s="122">
        <v>12749.3</v>
      </c>
      <c r="E111" s="122">
        <v>12011</v>
      </c>
      <c r="F111" s="122">
        <v>7724.2</v>
      </c>
      <c r="G111" s="115">
        <f t="shared" si="2"/>
        <v>0.6058528703536665</v>
      </c>
      <c r="H111" s="115">
        <f t="shared" si="3"/>
        <v>0.6430938306552327</v>
      </c>
      <c r="I111" s="16"/>
    </row>
    <row r="112" spans="1:9" ht="36" customHeight="1" hidden="1">
      <c r="A112" s="155" t="s">
        <v>64</v>
      </c>
      <c r="B112" s="63" t="s">
        <v>320</v>
      </c>
      <c r="C112" s="155" t="s">
        <v>355</v>
      </c>
      <c r="D112" s="122">
        <v>0</v>
      </c>
      <c r="E112" s="122">
        <v>0</v>
      </c>
      <c r="F112" s="122">
        <v>0</v>
      </c>
      <c r="G112" s="115" t="e">
        <f t="shared" si="2"/>
        <v>#DIV/0!</v>
      </c>
      <c r="H112" s="115" t="e">
        <f t="shared" si="3"/>
        <v>#DIV/0!</v>
      </c>
      <c r="I112" s="16"/>
    </row>
    <row r="113" spans="1:9" ht="45" customHeight="1" hidden="1">
      <c r="A113" s="155" t="s">
        <v>64</v>
      </c>
      <c r="B113" s="63" t="s">
        <v>339</v>
      </c>
      <c r="C113" s="155" t="s">
        <v>338</v>
      </c>
      <c r="D113" s="122">
        <v>0</v>
      </c>
      <c r="E113" s="122">
        <v>0</v>
      </c>
      <c r="F113" s="122">
        <v>0</v>
      </c>
      <c r="G113" s="115" t="e">
        <f t="shared" si="2"/>
        <v>#DIV/0!</v>
      </c>
      <c r="H113" s="115" t="e">
        <f t="shared" si="3"/>
        <v>#DIV/0!</v>
      </c>
      <c r="I113" s="16"/>
    </row>
    <row r="114" spans="1:9" s="19" customFormat="1" ht="29.25" customHeight="1">
      <c r="A114" s="130" t="s">
        <v>64</v>
      </c>
      <c r="B114" s="154" t="s">
        <v>309</v>
      </c>
      <c r="C114" s="158" t="s">
        <v>310</v>
      </c>
      <c r="D114" s="35">
        <v>110</v>
      </c>
      <c r="E114" s="35">
        <v>60</v>
      </c>
      <c r="F114" s="35">
        <v>50</v>
      </c>
      <c r="G114" s="115">
        <f t="shared" si="2"/>
        <v>0.45454545454545453</v>
      </c>
      <c r="H114" s="115">
        <f t="shared" si="3"/>
        <v>0.8333333333333334</v>
      </c>
      <c r="I114" s="16"/>
    </row>
    <row r="115" spans="1:9" s="19" customFormat="1" ht="30.75" customHeight="1">
      <c r="A115" s="130" t="s">
        <v>64</v>
      </c>
      <c r="B115" s="154" t="s">
        <v>390</v>
      </c>
      <c r="C115" s="158" t="s">
        <v>321</v>
      </c>
      <c r="D115" s="122">
        <v>132.3</v>
      </c>
      <c r="E115" s="122">
        <v>132.3</v>
      </c>
      <c r="F115" s="122">
        <v>101.9</v>
      </c>
      <c r="G115" s="115">
        <f aca="true" t="shared" si="4" ref="G115:G133">F115/D115</f>
        <v>0.7702191987906274</v>
      </c>
      <c r="H115" s="115">
        <f aca="true" t="shared" si="5" ref="H115:H133">F115/E115</f>
        <v>0.7702191987906274</v>
      </c>
      <c r="I115" s="16"/>
    </row>
    <row r="116" spans="1:9" s="19" customFormat="1" ht="55.5" customHeight="1">
      <c r="A116" s="130" t="s">
        <v>64</v>
      </c>
      <c r="B116" s="154" t="s">
        <v>323</v>
      </c>
      <c r="C116" s="158" t="s">
        <v>322</v>
      </c>
      <c r="D116" s="122">
        <v>273.9</v>
      </c>
      <c r="E116" s="122">
        <v>273.9</v>
      </c>
      <c r="F116" s="122">
        <v>199.6</v>
      </c>
      <c r="G116" s="115">
        <f t="shared" si="4"/>
        <v>0.728733114275283</v>
      </c>
      <c r="H116" s="115">
        <f t="shared" si="5"/>
        <v>0.728733114275283</v>
      </c>
      <c r="I116" s="16"/>
    </row>
    <row r="117" spans="1:9" s="19" customFormat="1" ht="30" customHeight="1">
      <c r="A117" s="130"/>
      <c r="B117" s="154" t="s">
        <v>320</v>
      </c>
      <c r="C117" s="158" t="s">
        <v>407</v>
      </c>
      <c r="D117" s="122">
        <v>157.8</v>
      </c>
      <c r="E117" s="122"/>
      <c r="F117" s="122">
        <v>0</v>
      </c>
      <c r="G117" s="115">
        <f t="shared" si="4"/>
        <v>0</v>
      </c>
      <c r="H117" s="115"/>
      <c r="I117" s="16"/>
    </row>
    <row r="118" spans="1:9" s="19" customFormat="1" ht="46.5" customHeight="1">
      <c r="A118" s="130"/>
      <c r="B118" s="154" t="s">
        <v>339</v>
      </c>
      <c r="C118" s="158" t="s">
        <v>338</v>
      </c>
      <c r="D118" s="122">
        <v>260.5</v>
      </c>
      <c r="E118" s="122"/>
      <c r="F118" s="122">
        <v>0</v>
      </c>
      <c r="G118" s="115">
        <f t="shared" si="4"/>
        <v>0</v>
      </c>
      <c r="H118" s="115"/>
      <c r="I118" s="16"/>
    </row>
    <row r="119" spans="1:9" ht="45" customHeight="1">
      <c r="A119" s="158" t="s">
        <v>65</v>
      </c>
      <c r="B119" s="154" t="s">
        <v>117</v>
      </c>
      <c r="C119" s="158" t="s">
        <v>229</v>
      </c>
      <c r="D119" s="35">
        <v>3183.9</v>
      </c>
      <c r="E119" s="35">
        <v>2814.9</v>
      </c>
      <c r="F119" s="35">
        <v>3181.4</v>
      </c>
      <c r="G119" s="115">
        <f t="shared" si="4"/>
        <v>0.999214799459782</v>
      </c>
      <c r="H119" s="115">
        <f t="shared" si="5"/>
        <v>1.1302000071050482</v>
      </c>
      <c r="I119" s="16"/>
    </row>
    <row r="120" spans="1:9" ht="26.25" customHeight="1">
      <c r="A120" s="41" t="s">
        <v>66</v>
      </c>
      <c r="B120" s="36" t="s">
        <v>133</v>
      </c>
      <c r="C120" s="41"/>
      <c r="D120" s="85">
        <f>D121+D122</f>
        <v>581.1</v>
      </c>
      <c r="E120" s="85">
        <f>E121+E122</f>
        <v>440.3</v>
      </c>
      <c r="F120" s="85">
        <f>F121+F122</f>
        <v>402.1</v>
      </c>
      <c r="G120" s="115">
        <f t="shared" si="4"/>
        <v>0.6919635174668732</v>
      </c>
      <c r="H120" s="115">
        <f t="shared" si="5"/>
        <v>0.9132409720645015</v>
      </c>
      <c r="I120" s="16"/>
    </row>
    <row r="121" spans="1:9" ht="23.25" customHeight="1" hidden="1">
      <c r="A121" s="158" t="s">
        <v>67</v>
      </c>
      <c r="B121" s="154" t="s">
        <v>134</v>
      </c>
      <c r="C121" s="158" t="s">
        <v>67</v>
      </c>
      <c r="D121" s="35">
        <v>0</v>
      </c>
      <c r="E121" s="35">
        <v>0</v>
      </c>
      <c r="F121" s="35">
        <v>0</v>
      </c>
      <c r="G121" s="115" t="e">
        <f t="shared" si="4"/>
        <v>#DIV/0!</v>
      </c>
      <c r="H121" s="115" t="e">
        <f t="shared" si="5"/>
        <v>#DIV/0!</v>
      </c>
      <c r="I121" s="16"/>
    </row>
    <row r="122" spans="1:9" ht="26.25" customHeight="1">
      <c r="A122" s="158" t="s">
        <v>135</v>
      </c>
      <c r="B122" s="154" t="s">
        <v>136</v>
      </c>
      <c r="C122" s="158" t="s">
        <v>135</v>
      </c>
      <c r="D122" s="35">
        <v>581.1</v>
      </c>
      <c r="E122" s="35">
        <v>440.3</v>
      </c>
      <c r="F122" s="35">
        <v>402.1</v>
      </c>
      <c r="G122" s="115">
        <f t="shared" si="4"/>
        <v>0.6919635174668732</v>
      </c>
      <c r="H122" s="115">
        <f t="shared" si="5"/>
        <v>0.9132409720645015</v>
      </c>
      <c r="I122" s="16"/>
    </row>
    <row r="123" spans="1:9" ht="26.25" customHeight="1" hidden="1">
      <c r="A123" s="158"/>
      <c r="B123" s="53" t="s">
        <v>40</v>
      </c>
      <c r="C123" s="158"/>
      <c r="D123" s="35">
        <v>0</v>
      </c>
      <c r="E123" s="35">
        <v>0</v>
      </c>
      <c r="F123" s="35">
        <v>0</v>
      </c>
      <c r="G123" s="115" t="e">
        <f t="shared" si="4"/>
        <v>#DIV/0!</v>
      </c>
      <c r="H123" s="115" t="e">
        <f t="shared" si="5"/>
        <v>#DIV/0!</v>
      </c>
      <c r="I123" s="16"/>
    </row>
    <row r="124" spans="1:9" ht="27" customHeight="1">
      <c r="A124" s="41" t="s">
        <v>137</v>
      </c>
      <c r="B124" s="36" t="s">
        <v>138</v>
      </c>
      <c r="C124" s="41"/>
      <c r="D124" s="85">
        <f>D125</f>
        <v>250</v>
      </c>
      <c r="E124" s="85">
        <f>E125</f>
        <v>180</v>
      </c>
      <c r="F124" s="85">
        <f>F125</f>
        <v>203.2</v>
      </c>
      <c r="G124" s="115">
        <f t="shared" si="4"/>
        <v>0.8128</v>
      </c>
      <c r="H124" s="115">
        <f t="shared" si="5"/>
        <v>1.1288888888888888</v>
      </c>
      <c r="I124" s="16"/>
    </row>
    <row r="125" spans="1:9" ht="17.25" customHeight="1">
      <c r="A125" s="158" t="s">
        <v>139</v>
      </c>
      <c r="B125" s="154" t="s">
        <v>140</v>
      </c>
      <c r="C125" s="158" t="s">
        <v>139</v>
      </c>
      <c r="D125" s="35">
        <v>250</v>
      </c>
      <c r="E125" s="35">
        <v>180</v>
      </c>
      <c r="F125" s="35">
        <v>203.2</v>
      </c>
      <c r="G125" s="115">
        <f t="shared" si="4"/>
        <v>0.8128</v>
      </c>
      <c r="H125" s="115">
        <f t="shared" si="5"/>
        <v>1.1288888888888888</v>
      </c>
      <c r="I125" s="16"/>
    </row>
    <row r="126" spans="1:9" ht="39.75" customHeight="1">
      <c r="A126" s="41" t="s">
        <v>141</v>
      </c>
      <c r="B126" s="36" t="s">
        <v>142</v>
      </c>
      <c r="C126" s="41"/>
      <c r="D126" s="85">
        <f>D127</f>
        <v>1000</v>
      </c>
      <c r="E126" s="85">
        <f>E127</f>
        <v>702.8</v>
      </c>
      <c r="F126" s="85">
        <f>F127</f>
        <v>866.2</v>
      </c>
      <c r="G126" s="115">
        <f t="shared" si="4"/>
        <v>0.8662000000000001</v>
      </c>
      <c r="H126" s="115">
        <f t="shared" si="5"/>
        <v>1.2324985771200911</v>
      </c>
      <c r="I126" s="16"/>
    </row>
    <row r="127" spans="1:9" ht="17.25" customHeight="1">
      <c r="A127" s="158" t="s">
        <v>144</v>
      </c>
      <c r="B127" s="154" t="s">
        <v>189</v>
      </c>
      <c r="C127" s="158" t="s">
        <v>144</v>
      </c>
      <c r="D127" s="35">
        <v>1000</v>
      </c>
      <c r="E127" s="35">
        <v>702.8</v>
      </c>
      <c r="F127" s="35">
        <v>866.2</v>
      </c>
      <c r="G127" s="115">
        <f t="shared" si="4"/>
        <v>0.8662000000000001</v>
      </c>
      <c r="H127" s="115">
        <f t="shared" si="5"/>
        <v>1.2324985771200911</v>
      </c>
      <c r="I127" s="16"/>
    </row>
    <row r="128" spans="1:9" ht="26.25" customHeight="1">
      <c r="A128" s="41" t="s">
        <v>145</v>
      </c>
      <c r="B128" s="36" t="s">
        <v>148</v>
      </c>
      <c r="C128" s="41"/>
      <c r="D128" s="85">
        <f>D129+D131+D130</f>
        <v>5465.8</v>
      </c>
      <c r="E128" s="85">
        <f>E129+E131+E130</f>
        <v>5967.700000000001</v>
      </c>
      <c r="F128" s="85">
        <f>F129+F131+F130</f>
        <v>1797</v>
      </c>
      <c r="G128" s="115">
        <f t="shared" si="4"/>
        <v>0.3287716345274251</v>
      </c>
      <c r="H128" s="115">
        <f t="shared" si="5"/>
        <v>0.30112103490456954</v>
      </c>
      <c r="I128" s="16"/>
    </row>
    <row r="129" spans="1:9" ht="27.75" customHeight="1">
      <c r="A129" s="158" t="s">
        <v>146</v>
      </c>
      <c r="B129" s="154" t="s">
        <v>190</v>
      </c>
      <c r="C129" s="158" t="s">
        <v>228</v>
      </c>
      <c r="D129" s="35">
        <v>2155.8</v>
      </c>
      <c r="E129" s="35">
        <v>1617</v>
      </c>
      <c r="F129" s="35">
        <v>1797</v>
      </c>
      <c r="G129" s="115">
        <f t="shared" si="4"/>
        <v>0.8335652657946006</v>
      </c>
      <c r="H129" s="115">
        <f t="shared" si="5"/>
        <v>1.111317254174397</v>
      </c>
      <c r="I129" s="16"/>
    </row>
    <row r="130" spans="1:9" ht="27.75" customHeight="1">
      <c r="A130" s="158" t="s">
        <v>146</v>
      </c>
      <c r="B130" s="154" t="s">
        <v>191</v>
      </c>
      <c r="C130" s="158" t="s">
        <v>231</v>
      </c>
      <c r="D130" s="35">
        <v>2023</v>
      </c>
      <c r="E130" s="35">
        <v>2020.4</v>
      </c>
      <c r="F130" s="35">
        <v>0</v>
      </c>
      <c r="G130" s="115">
        <f t="shared" si="4"/>
        <v>0</v>
      </c>
      <c r="H130" s="115">
        <f t="shared" si="5"/>
        <v>0</v>
      </c>
      <c r="I130" s="16"/>
    </row>
    <row r="131" spans="1:9" ht="30.75" customHeight="1">
      <c r="A131" s="158" t="s">
        <v>147</v>
      </c>
      <c r="B131" s="154" t="s">
        <v>230</v>
      </c>
      <c r="C131" s="158" t="s">
        <v>232</v>
      </c>
      <c r="D131" s="35">
        <v>1287</v>
      </c>
      <c r="E131" s="35">
        <v>2330.3</v>
      </c>
      <c r="F131" s="35">
        <v>0</v>
      </c>
      <c r="G131" s="115">
        <f t="shared" si="4"/>
        <v>0</v>
      </c>
      <c r="H131" s="115">
        <f t="shared" si="5"/>
        <v>0</v>
      </c>
      <c r="I131" s="16"/>
    </row>
    <row r="132" spans="1:9" ht="26.25" customHeight="1">
      <c r="A132" s="57"/>
      <c r="B132" s="131" t="s">
        <v>69</v>
      </c>
      <c r="C132" s="132"/>
      <c r="D132" s="149">
        <f>D41+D58+D60+D65+D81+D96+D104+D108+D120+D124+D126+D128</f>
        <v>633940.5</v>
      </c>
      <c r="E132" s="149">
        <f>E41+E58+E60+E65+E81+E96+E104+E108+E120+E124+E126+E128</f>
        <v>519525.5</v>
      </c>
      <c r="F132" s="149">
        <f>F41+F58+F60+F65+F81+F96+F104+F108+F120+F124+F126+F128</f>
        <v>503971.8</v>
      </c>
      <c r="G132" s="115">
        <f t="shared" si="4"/>
        <v>0.7949828099009292</v>
      </c>
      <c r="H132" s="115">
        <f t="shared" si="5"/>
        <v>0.9700617197808384</v>
      </c>
      <c r="I132" s="16"/>
    </row>
    <row r="133" spans="1:9" ht="19.5" customHeight="1">
      <c r="A133" s="153"/>
      <c r="B133" s="154" t="s">
        <v>84</v>
      </c>
      <c r="C133" s="158"/>
      <c r="D133" s="96">
        <f>D128+D59</f>
        <v>5465.8</v>
      </c>
      <c r="E133" s="96">
        <f>E128+E59</f>
        <v>5967.700000000001</v>
      </c>
      <c r="F133" s="96">
        <f>F128+F59</f>
        <v>1797</v>
      </c>
      <c r="G133" s="115">
        <f t="shared" si="4"/>
        <v>0.3287716345274251</v>
      </c>
      <c r="H133" s="115">
        <f t="shared" si="5"/>
        <v>0.30112103490456954</v>
      </c>
      <c r="I133" s="16"/>
    </row>
    <row r="134" spans="4:9" ht="12.75">
      <c r="D134" s="68"/>
      <c r="E134" s="68"/>
      <c r="F134" s="68"/>
      <c r="G134" s="133"/>
      <c r="I134" s="16"/>
    </row>
    <row r="135" spans="4:7" ht="12.75">
      <c r="D135" s="68"/>
      <c r="E135" s="68"/>
      <c r="F135" s="68"/>
      <c r="G135" s="133"/>
    </row>
    <row r="136" spans="2:7" ht="15">
      <c r="B136" s="72" t="s">
        <v>94</v>
      </c>
      <c r="C136" s="93"/>
      <c r="D136" s="68"/>
      <c r="E136" s="68"/>
      <c r="F136" s="68">
        <v>2864.4</v>
      </c>
      <c r="G136" s="133"/>
    </row>
    <row r="137" spans="2:7" ht="15">
      <c r="B137" s="72"/>
      <c r="C137" s="93"/>
      <c r="D137" s="68"/>
      <c r="E137" s="68"/>
      <c r="F137" s="68"/>
      <c r="G137" s="133"/>
    </row>
    <row r="138" spans="2:7" ht="15">
      <c r="B138" s="72" t="s">
        <v>85</v>
      </c>
      <c r="C138" s="93"/>
      <c r="D138" s="68"/>
      <c r="E138" s="68"/>
      <c r="F138" s="68"/>
      <c r="G138" s="133"/>
    </row>
    <row r="139" spans="2:9" ht="15">
      <c r="B139" s="72" t="s">
        <v>86</v>
      </c>
      <c r="C139" s="93"/>
      <c r="D139" s="68"/>
      <c r="E139" s="68"/>
      <c r="F139" s="68"/>
      <c r="G139" s="133"/>
      <c r="H139" s="135"/>
      <c r="I139" s="6"/>
    </row>
    <row r="140" spans="2:7" ht="15">
      <c r="B140" s="72"/>
      <c r="C140" s="93"/>
      <c r="D140" s="68"/>
      <c r="E140" s="68"/>
      <c r="F140" s="68"/>
      <c r="G140" s="133"/>
    </row>
    <row r="141" spans="2:7" ht="15">
      <c r="B141" s="72" t="s">
        <v>87</v>
      </c>
      <c r="C141" s="93"/>
      <c r="D141" s="68"/>
      <c r="E141" s="68"/>
      <c r="F141" s="68"/>
      <c r="G141" s="133"/>
    </row>
    <row r="142" spans="2:9" ht="15">
      <c r="B142" s="72" t="s">
        <v>88</v>
      </c>
      <c r="C142" s="93"/>
      <c r="D142" s="68"/>
      <c r="E142" s="68"/>
      <c r="F142" s="68">
        <v>10000</v>
      </c>
      <c r="G142" s="133"/>
      <c r="H142" s="135"/>
      <c r="I142" s="6"/>
    </row>
    <row r="143" spans="2:7" ht="15">
      <c r="B143" s="72"/>
      <c r="C143" s="93"/>
      <c r="D143" s="68"/>
      <c r="E143" s="68"/>
      <c r="F143" s="68"/>
      <c r="G143" s="133"/>
    </row>
    <row r="144" spans="2:7" ht="15">
      <c r="B144" s="72" t="s">
        <v>89</v>
      </c>
      <c r="C144" s="93"/>
      <c r="D144" s="68"/>
      <c r="E144" s="68"/>
      <c r="F144" s="68"/>
      <c r="G144" s="133"/>
    </row>
    <row r="145" spans="2:9" ht="15">
      <c r="B145" s="72" t="s">
        <v>90</v>
      </c>
      <c r="C145" s="93"/>
      <c r="D145" s="68"/>
      <c r="E145" s="68"/>
      <c r="F145" s="68">
        <v>700</v>
      </c>
      <c r="G145" s="133"/>
      <c r="H145" s="136"/>
      <c r="I145" s="3"/>
    </row>
    <row r="146" spans="2:7" ht="15">
      <c r="B146" s="72"/>
      <c r="C146" s="93"/>
      <c r="D146" s="68"/>
      <c r="E146" s="68"/>
      <c r="F146" s="68"/>
      <c r="G146" s="133"/>
    </row>
    <row r="147" spans="2:7" ht="15">
      <c r="B147" s="72" t="s">
        <v>91</v>
      </c>
      <c r="C147" s="93"/>
      <c r="D147" s="68"/>
      <c r="E147" s="68"/>
      <c r="F147" s="68"/>
      <c r="G147" s="133"/>
    </row>
    <row r="148" spans="2:9" ht="15">
      <c r="B148" s="72" t="s">
        <v>92</v>
      </c>
      <c r="C148" s="93"/>
      <c r="D148" s="68"/>
      <c r="E148" s="68"/>
      <c r="F148" s="68">
        <v>10000</v>
      </c>
      <c r="G148" s="133"/>
      <c r="H148" s="137"/>
      <c r="I148" s="3"/>
    </row>
    <row r="149" spans="2:7" ht="15">
      <c r="B149" s="72"/>
      <c r="C149" s="93"/>
      <c r="D149" s="68"/>
      <c r="E149" s="68"/>
      <c r="F149" s="68"/>
      <c r="G149" s="133"/>
    </row>
    <row r="150" spans="2:7" ht="15">
      <c r="B150" s="72"/>
      <c r="C150" s="93"/>
      <c r="D150" s="68"/>
      <c r="E150" s="68"/>
      <c r="F150" s="68"/>
      <c r="G150" s="133"/>
    </row>
    <row r="151" spans="2:9" ht="15">
      <c r="B151" s="72" t="s">
        <v>93</v>
      </c>
      <c r="C151" s="93"/>
      <c r="D151" s="68"/>
      <c r="E151" s="68"/>
      <c r="F151" s="68">
        <f>F136+F36+F139+F142-F132-F145-F148</f>
        <v>5883.299999999988</v>
      </c>
      <c r="G151" s="133"/>
      <c r="H151" s="138"/>
      <c r="I151" s="9"/>
    </row>
    <row r="152" spans="4:7" ht="12.75">
      <c r="D152" s="68"/>
      <c r="E152" s="68"/>
      <c r="F152" s="68"/>
      <c r="G152" s="133"/>
    </row>
    <row r="153" spans="4:7" ht="12.75">
      <c r="D153" s="68"/>
      <c r="E153" s="68"/>
      <c r="F153" s="68"/>
      <c r="G153" s="133"/>
    </row>
    <row r="154" spans="2:7" ht="15">
      <c r="B154" s="72" t="s">
        <v>95</v>
      </c>
      <c r="C154" s="93"/>
      <c r="D154" s="68"/>
      <c r="E154" s="68"/>
      <c r="F154" s="68"/>
      <c r="G154" s="133"/>
    </row>
    <row r="155" spans="2:7" ht="15">
      <c r="B155" s="72" t="s">
        <v>96</v>
      </c>
      <c r="C155" s="93"/>
      <c r="D155" s="68"/>
      <c r="E155" s="68"/>
      <c r="F155" s="68"/>
      <c r="G155" s="133"/>
    </row>
    <row r="156" spans="2:7" ht="15">
      <c r="B156" s="72" t="s">
        <v>97</v>
      </c>
      <c r="C156" s="93"/>
      <c r="D156" s="68"/>
      <c r="E156" s="68"/>
      <c r="F156" s="68"/>
      <c r="G156" s="133"/>
    </row>
  </sheetData>
  <sheetProtection/>
  <mergeCells count="21">
    <mergeCell ref="G39:G40"/>
    <mergeCell ref="E39:E40"/>
    <mergeCell ref="G2:G3"/>
    <mergeCell ref="A38:H38"/>
    <mergeCell ref="B2:B3"/>
    <mergeCell ref="L43:N44"/>
    <mergeCell ref="F39:F40"/>
    <mergeCell ref="J43:K43"/>
    <mergeCell ref="H2:H3"/>
    <mergeCell ref="J44:K44"/>
    <mergeCell ref="C39:C40"/>
    <mergeCell ref="F2:F3"/>
    <mergeCell ref="E2:E3"/>
    <mergeCell ref="A2:A3"/>
    <mergeCell ref="C2:C3"/>
    <mergeCell ref="A1:H1"/>
    <mergeCell ref="A39:A40"/>
    <mergeCell ref="H39:H40"/>
    <mergeCell ref="B39:B40"/>
    <mergeCell ref="D39:D40"/>
    <mergeCell ref="D2:D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7"/>
  <sheetViews>
    <sheetView zoomScalePageLayoutView="0" workbookViewId="0" topLeftCell="A1">
      <selection activeCell="C4" sqref="C1:C16384"/>
    </sheetView>
  </sheetViews>
  <sheetFormatPr defaultColWidth="9.140625" defaultRowHeight="12.75"/>
  <cols>
    <col min="1" max="1" width="6.7109375" style="67" customWidth="1"/>
    <col min="2" max="2" width="40.57421875" style="67" customWidth="1"/>
    <col min="3" max="3" width="9.140625" style="66" hidden="1" customWidth="1"/>
    <col min="4" max="4" width="13.00390625" style="67" customWidth="1"/>
    <col min="5" max="5" width="11.28125" style="67" hidden="1" customWidth="1"/>
    <col min="6" max="6" width="10.8515625" style="67" customWidth="1"/>
    <col min="7" max="7" width="10.00390625" style="67" customWidth="1"/>
    <col min="8" max="8" width="12.421875" style="67" hidden="1" customWidth="1"/>
    <col min="9" max="9" width="12.421875" style="1" customWidth="1"/>
    <col min="10" max="16384" width="9.140625" style="1" customWidth="1"/>
  </cols>
  <sheetData>
    <row r="1" spans="1:8" s="8" customFormat="1" ht="55.5" customHeight="1">
      <c r="A1" s="167" t="s">
        <v>399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152"/>
      <c r="B2" s="174" t="s">
        <v>3</v>
      </c>
      <c r="C2" s="165"/>
      <c r="D2" s="160" t="s">
        <v>4</v>
      </c>
      <c r="E2" s="161" t="s">
        <v>394</v>
      </c>
      <c r="F2" s="160" t="s">
        <v>5</v>
      </c>
      <c r="G2" s="160" t="s">
        <v>6</v>
      </c>
      <c r="H2" s="161" t="s">
        <v>396</v>
      </c>
    </row>
    <row r="3" spans="1:8" ht="18" customHeight="1">
      <c r="A3" s="153"/>
      <c r="B3" s="174"/>
      <c r="C3" s="166"/>
      <c r="D3" s="160"/>
      <c r="E3" s="162"/>
      <c r="F3" s="160"/>
      <c r="G3" s="160"/>
      <c r="H3" s="162"/>
    </row>
    <row r="4" spans="1:8" ht="14.25">
      <c r="A4" s="153"/>
      <c r="B4" s="150" t="s">
        <v>83</v>
      </c>
      <c r="C4" s="80"/>
      <c r="D4" s="142">
        <f>D5+D6+D7+D8+D9+D10+D11+D12+D13+D14+D15+D16+D17+D18+D19</f>
        <v>63048.9</v>
      </c>
      <c r="E4" s="142">
        <f>E5+E6+E7+E8+E9+E10+E11+E12+E13+E14+E15+E16+E17+E18+E19</f>
        <v>46112</v>
      </c>
      <c r="F4" s="142">
        <f>F5+F6+F7+F8+F9+F10+F11+F12+F13+F14+F15+F16+F17+F18+F19</f>
        <v>55133.59999999999</v>
      </c>
      <c r="G4" s="143">
        <f aca="true" t="shared" si="0" ref="G4:G28">F4/D4</f>
        <v>0.8744577621496964</v>
      </c>
      <c r="H4" s="143">
        <f>F4/E4</f>
        <v>1.1956453851492017</v>
      </c>
    </row>
    <row r="5" spans="1:8" ht="15">
      <c r="A5" s="153"/>
      <c r="B5" s="154" t="s">
        <v>7</v>
      </c>
      <c r="C5" s="158"/>
      <c r="D5" s="35">
        <v>38039</v>
      </c>
      <c r="E5" s="35">
        <v>27292</v>
      </c>
      <c r="F5" s="35">
        <v>29800.7</v>
      </c>
      <c r="G5" s="105">
        <f t="shared" si="0"/>
        <v>0.7834249060175084</v>
      </c>
      <c r="H5" s="105">
        <f aca="true" t="shared" si="1" ref="H5:H28">F5/E5</f>
        <v>1.0919207093653818</v>
      </c>
    </row>
    <row r="6" spans="1:8" ht="15">
      <c r="A6" s="153"/>
      <c r="B6" s="154" t="s">
        <v>299</v>
      </c>
      <c r="C6" s="158"/>
      <c r="D6" s="35">
        <v>2849.9</v>
      </c>
      <c r="E6" s="35">
        <v>2120</v>
      </c>
      <c r="F6" s="35">
        <v>3293.8</v>
      </c>
      <c r="G6" s="105">
        <f t="shared" si="0"/>
        <v>1.15575985122285</v>
      </c>
      <c r="H6" s="105">
        <f t="shared" si="1"/>
        <v>1.553679245283019</v>
      </c>
    </row>
    <row r="7" spans="1:8" ht="15">
      <c r="A7" s="153"/>
      <c r="B7" s="154" t="s">
        <v>9</v>
      </c>
      <c r="C7" s="158"/>
      <c r="D7" s="35">
        <v>660</v>
      </c>
      <c r="E7" s="35">
        <v>360</v>
      </c>
      <c r="F7" s="35">
        <v>689</v>
      </c>
      <c r="G7" s="105">
        <f t="shared" si="0"/>
        <v>1.043939393939394</v>
      </c>
      <c r="H7" s="105">
        <f t="shared" si="1"/>
        <v>1.913888888888889</v>
      </c>
    </row>
    <row r="8" spans="1:8" ht="15">
      <c r="A8" s="153"/>
      <c r="B8" s="154" t="s">
        <v>10</v>
      </c>
      <c r="C8" s="158"/>
      <c r="D8" s="35">
        <v>5400</v>
      </c>
      <c r="E8" s="35">
        <v>4600</v>
      </c>
      <c r="F8" s="35">
        <v>6296.1</v>
      </c>
      <c r="G8" s="105">
        <f t="shared" si="0"/>
        <v>1.1659444444444444</v>
      </c>
      <c r="H8" s="105">
        <f t="shared" si="1"/>
        <v>1.368717391304348</v>
      </c>
    </row>
    <row r="9" spans="1:8" ht="15">
      <c r="A9" s="153"/>
      <c r="B9" s="154" t="s">
        <v>11</v>
      </c>
      <c r="C9" s="158"/>
      <c r="D9" s="35">
        <v>12200</v>
      </c>
      <c r="E9" s="35">
        <v>8900</v>
      </c>
      <c r="F9" s="35">
        <v>11286.6</v>
      </c>
      <c r="G9" s="105">
        <f t="shared" si="0"/>
        <v>0.9251311475409837</v>
      </c>
      <c r="H9" s="105">
        <f t="shared" si="1"/>
        <v>1.2681573033707865</v>
      </c>
    </row>
    <row r="10" spans="1:8" ht="15">
      <c r="A10" s="153"/>
      <c r="B10" s="154" t="s">
        <v>108</v>
      </c>
      <c r="C10" s="158"/>
      <c r="D10" s="35">
        <v>0</v>
      </c>
      <c r="E10" s="35">
        <v>0</v>
      </c>
      <c r="F10" s="35">
        <v>0</v>
      </c>
      <c r="G10" s="105">
        <v>0</v>
      </c>
      <c r="H10" s="105">
        <v>0</v>
      </c>
    </row>
    <row r="11" spans="1:8" ht="15">
      <c r="A11" s="153"/>
      <c r="B11" s="154" t="s">
        <v>98</v>
      </c>
      <c r="C11" s="158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53"/>
      <c r="B12" s="154" t="s">
        <v>13</v>
      </c>
      <c r="C12" s="158"/>
      <c r="D12" s="35">
        <v>1900</v>
      </c>
      <c r="E12" s="35">
        <v>1340</v>
      </c>
      <c r="F12" s="35">
        <v>1801.2</v>
      </c>
      <c r="G12" s="105">
        <f t="shared" si="0"/>
        <v>0.9480000000000001</v>
      </c>
      <c r="H12" s="105">
        <f t="shared" si="1"/>
        <v>1.344179104477612</v>
      </c>
    </row>
    <row r="13" spans="1:8" ht="15">
      <c r="A13" s="153"/>
      <c r="B13" s="154" t="s">
        <v>14</v>
      </c>
      <c r="C13" s="158"/>
      <c r="D13" s="35">
        <v>1400</v>
      </c>
      <c r="E13" s="35">
        <v>1100</v>
      </c>
      <c r="F13" s="35">
        <v>1347</v>
      </c>
      <c r="G13" s="105">
        <f t="shared" si="0"/>
        <v>0.9621428571428572</v>
      </c>
      <c r="H13" s="105">
        <f t="shared" si="1"/>
        <v>1.2245454545454546</v>
      </c>
    </row>
    <row r="14" spans="1:8" ht="15">
      <c r="A14" s="153"/>
      <c r="B14" s="154" t="s">
        <v>99</v>
      </c>
      <c r="C14" s="158"/>
      <c r="D14" s="35">
        <v>400</v>
      </c>
      <c r="E14" s="35">
        <v>300</v>
      </c>
      <c r="F14" s="35">
        <v>327.7</v>
      </c>
      <c r="G14" s="105">
        <f t="shared" si="0"/>
        <v>0.8192499999999999</v>
      </c>
      <c r="H14" s="105">
        <f t="shared" si="1"/>
        <v>1.0923333333333334</v>
      </c>
    </row>
    <row r="15" spans="1:8" ht="15">
      <c r="A15" s="153"/>
      <c r="B15" s="154" t="s">
        <v>17</v>
      </c>
      <c r="C15" s="158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15">
      <c r="A16" s="153"/>
      <c r="B16" s="154" t="s">
        <v>126</v>
      </c>
      <c r="C16" s="158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53"/>
      <c r="B17" s="154" t="s">
        <v>350</v>
      </c>
      <c r="C17" s="158"/>
      <c r="D17" s="35">
        <v>200</v>
      </c>
      <c r="E17" s="35">
        <v>100</v>
      </c>
      <c r="F17" s="35">
        <v>263.2</v>
      </c>
      <c r="G17" s="105">
        <f t="shared" si="0"/>
        <v>1.3159999999999998</v>
      </c>
      <c r="H17" s="105">
        <f t="shared" si="1"/>
        <v>2.6319999999999997</v>
      </c>
    </row>
    <row r="18" spans="1:8" ht="15">
      <c r="A18" s="153"/>
      <c r="B18" s="154" t="s">
        <v>122</v>
      </c>
      <c r="C18" s="158"/>
      <c r="D18" s="35">
        <v>0</v>
      </c>
      <c r="E18" s="35">
        <v>0</v>
      </c>
      <c r="F18" s="35">
        <v>28.3</v>
      </c>
      <c r="G18" s="105">
        <v>0</v>
      </c>
      <c r="H18" s="105">
        <v>0</v>
      </c>
    </row>
    <row r="19" spans="1:8" ht="15">
      <c r="A19" s="153"/>
      <c r="B19" s="154" t="s">
        <v>23</v>
      </c>
      <c r="C19" s="158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24.75" customHeight="1">
      <c r="A20" s="153"/>
      <c r="B20" s="36" t="s">
        <v>82</v>
      </c>
      <c r="C20" s="41"/>
      <c r="D20" s="35">
        <f>D21+D22+D24+D25+D23+D26</f>
        <v>1532.2</v>
      </c>
      <c r="E20" s="35">
        <f>E21+E22+E24+E25+E23+E26</f>
        <v>1149.2</v>
      </c>
      <c r="F20" s="35">
        <f>F21+F22+F24+F25+F23+F26</f>
        <v>1277.6</v>
      </c>
      <c r="G20" s="105">
        <f t="shared" si="0"/>
        <v>0.8338337031719096</v>
      </c>
      <c r="H20" s="105">
        <f t="shared" si="1"/>
        <v>1.1117298990602156</v>
      </c>
    </row>
    <row r="21" spans="1:8" ht="15">
      <c r="A21" s="153"/>
      <c r="B21" s="154" t="s">
        <v>25</v>
      </c>
      <c r="C21" s="158"/>
      <c r="D21" s="35">
        <v>1532.2</v>
      </c>
      <c r="E21" s="35">
        <v>1149.2</v>
      </c>
      <c r="F21" s="35">
        <v>1277.6</v>
      </c>
      <c r="G21" s="105">
        <f t="shared" si="0"/>
        <v>0.8338337031719096</v>
      </c>
      <c r="H21" s="105">
        <f t="shared" si="1"/>
        <v>1.1117298990602156</v>
      </c>
    </row>
    <row r="22" spans="1:8" ht="15" hidden="1">
      <c r="A22" s="153"/>
      <c r="B22" s="154" t="s">
        <v>316</v>
      </c>
      <c r="C22" s="158"/>
      <c r="D22" s="35">
        <v>0</v>
      </c>
      <c r="E22" s="35">
        <v>0</v>
      </c>
      <c r="F22" s="35">
        <v>0</v>
      </c>
      <c r="G22" s="105" t="e">
        <f t="shared" si="0"/>
        <v>#DIV/0!</v>
      </c>
      <c r="H22" s="105" t="e">
        <f t="shared" si="1"/>
        <v>#DIV/0!</v>
      </c>
    </row>
    <row r="23" spans="1:8" ht="15" hidden="1">
      <c r="A23" s="153"/>
      <c r="B23" s="111" t="s">
        <v>326</v>
      </c>
      <c r="C23" s="112"/>
      <c r="D23" s="35">
        <v>0</v>
      </c>
      <c r="E23" s="35">
        <v>0</v>
      </c>
      <c r="F23" s="35">
        <v>0</v>
      </c>
      <c r="G23" s="105" t="e">
        <f t="shared" si="0"/>
        <v>#DIV/0!</v>
      </c>
      <c r="H23" s="105" t="e">
        <f t="shared" si="1"/>
        <v>#DIV/0!</v>
      </c>
    </row>
    <row r="24" spans="1:8" ht="15" hidden="1">
      <c r="A24" s="153"/>
      <c r="B24" s="154" t="s">
        <v>68</v>
      </c>
      <c r="C24" s="158"/>
      <c r="D24" s="35">
        <v>0</v>
      </c>
      <c r="E24" s="35">
        <v>0</v>
      </c>
      <c r="F24" s="35">
        <v>0</v>
      </c>
      <c r="G24" s="105" t="e">
        <f t="shared" si="0"/>
        <v>#DIV/0!</v>
      </c>
      <c r="H24" s="105" t="e">
        <f t="shared" si="1"/>
        <v>#DIV/0!</v>
      </c>
    </row>
    <row r="25" spans="1:8" ht="29.25" customHeight="1" hidden="1">
      <c r="A25" s="153"/>
      <c r="B25" s="154" t="s">
        <v>28</v>
      </c>
      <c r="C25" s="158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4.25" customHeight="1" thickBot="1">
      <c r="A26" s="153"/>
      <c r="B26" s="113" t="s">
        <v>157</v>
      </c>
      <c r="C26" s="158"/>
      <c r="D26" s="148">
        <v>0</v>
      </c>
      <c r="E26" s="148">
        <v>0</v>
      </c>
      <c r="F26" s="148">
        <v>0</v>
      </c>
      <c r="G26" s="105">
        <v>0</v>
      </c>
      <c r="H26" s="105">
        <v>0</v>
      </c>
    </row>
    <row r="27" spans="1:8" ht="18.75">
      <c r="A27" s="153"/>
      <c r="B27" s="38" t="s">
        <v>29</v>
      </c>
      <c r="C27" s="84"/>
      <c r="D27" s="151">
        <f>D4+D20</f>
        <v>64581.1</v>
      </c>
      <c r="E27" s="151">
        <f>E4+E20</f>
        <v>47261.2</v>
      </c>
      <c r="F27" s="151">
        <f>F4+F20</f>
        <v>56411.19999999999</v>
      </c>
      <c r="G27" s="105">
        <f t="shared" si="0"/>
        <v>0.8734939479197473</v>
      </c>
      <c r="H27" s="105">
        <f t="shared" si="1"/>
        <v>1.1936049021184396</v>
      </c>
    </row>
    <row r="28" spans="1:8" ht="15">
      <c r="A28" s="153"/>
      <c r="B28" s="154" t="s">
        <v>109</v>
      </c>
      <c r="C28" s="158"/>
      <c r="D28" s="35">
        <f>D4</f>
        <v>63048.9</v>
      </c>
      <c r="E28" s="35">
        <f>E4</f>
        <v>46112</v>
      </c>
      <c r="F28" s="35">
        <f>F4</f>
        <v>55133.59999999999</v>
      </c>
      <c r="G28" s="105">
        <f t="shared" si="0"/>
        <v>0.8744577621496964</v>
      </c>
      <c r="H28" s="105">
        <f t="shared" si="1"/>
        <v>1.1956453851492017</v>
      </c>
    </row>
    <row r="29" spans="1:8" ht="12.75">
      <c r="A29" s="171"/>
      <c r="B29" s="182"/>
      <c r="C29" s="182"/>
      <c r="D29" s="182"/>
      <c r="E29" s="182"/>
      <c r="F29" s="182"/>
      <c r="G29" s="182"/>
      <c r="H29" s="183"/>
    </row>
    <row r="30" spans="1:8" ht="15" customHeight="1">
      <c r="A30" s="178" t="s">
        <v>161</v>
      </c>
      <c r="B30" s="179" t="s">
        <v>30</v>
      </c>
      <c r="C30" s="180" t="s">
        <v>163</v>
      </c>
      <c r="D30" s="169" t="s">
        <v>4</v>
      </c>
      <c r="E30" s="161" t="s">
        <v>394</v>
      </c>
      <c r="F30" s="160" t="s">
        <v>5</v>
      </c>
      <c r="G30" s="160" t="s">
        <v>6</v>
      </c>
      <c r="H30" s="161" t="s">
        <v>395</v>
      </c>
    </row>
    <row r="31" spans="1:8" ht="15" customHeight="1">
      <c r="A31" s="178"/>
      <c r="B31" s="179"/>
      <c r="C31" s="181"/>
      <c r="D31" s="169"/>
      <c r="E31" s="162"/>
      <c r="F31" s="160"/>
      <c r="G31" s="160"/>
      <c r="H31" s="162"/>
    </row>
    <row r="32" spans="1:8" ht="12.75">
      <c r="A32" s="41" t="s">
        <v>70</v>
      </c>
      <c r="B32" s="36" t="s">
        <v>31</v>
      </c>
      <c r="C32" s="41"/>
      <c r="D32" s="85">
        <f>D33+D34+D35+D36</f>
        <v>1990</v>
      </c>
      <c r="E32" s="85">
        <f>E33+E34+E35+E36</f>
        <v>1648.8000000000002</v>
      </c>
      <c r="F32" s="85">
        <f>F33+F34+F35+F36</f>
        <v>1781.8999999999996</v>
      </c>
      <c r="G32" s="106">
        <f>F32/D32</f>
        <v>0.8954271356783918</v>
      </c>
      <c r="H32" s="106">
        <f>F32/E32</f>
        <v>1.0807253760310525</v>
      </c>
    </row>
    <row r="33" spans="1:9" ht="31.5" customHeight="1">
      <c r="A33" s="158" t="s">
        <v>72</v>
      </c>
      <c r="B33" s="154" t="s">
        <v>241</v>
      </c>
      <c r="C33" s="158" t="s">
        <v>72</v>
      </c>
      <c r="D33" s="35">
        <v>793.7</v>
      </c>
      <c r="E33" s="35">
        <v>677.5</v>
      </c>
      <c r="F33" s="35">
        <v>662.3</v>
      </c>
      <c r="G33" s="106">
        <f aca="true" t="shared" si="2" ref="G33:G93">F33/D33</f>
        <v>0.8344462643316113</v>
      </c>
      <c r="H33" s="106">
        <f aca="true" t="shared" si="3" ref="H33:H93">F33/E33</f>
        <v>0.9775645756457564</v>
      </c>
      <c r="I33" s="140"/>
    </row>
    <row r="34" spans="1:9" ht="53.25" customHeight="1">
      <c r="A34" s="158" t="s">
        <v>73</v>
      </c>
      <c r="B34" s="154" t="s">
        <v>165</v>
      </c>
      <c r="C34" s="158" t="s">
        <v>73</v>
      </c>
      <c r="D34" s="35">
        <v>83.4</v>
      </c>
      <c r="E34" s="35">
        <v>38.7</v>
      </c>
      <c r="F34" s="35">
        <v>83.4</v>
      </c>
      <c r="G34" s="106">
        <f t="shared" si="2"/>
        <v>1</v>
      </c>
      <c r="H34" s="106">
        <f t="shared" si="3"/>
        <v>2.1550387596899223</v>
      </c>
      <c r="I34" s="140"/>
    </row>
    <row r="35" spans="1:9" ht="12.75" hidden="1">
      <c r="A35" s="158" t="s">
        <v>75</v>
      </c>
      <c r="B35" s="154" t="s">
        <v>192</v>
      </c>
      <c r="C35" s="158" t="s">
        <v>75</v>
      </c>
      <c r="D35" s="35">
        <v>0</v>
      </c>
      <c r="E35" s="35">
        <v>0</v>
      </c>
      <c r="F35" s="35">
        <v>0</v>
      </c>
      <c r="G35" s="106" t="e">
        <f t="shared" si="2"/>
        <v>#DIV/0!</v>
      </c>
      <c r="H35" s="106" t="e">
        <f t="shared" si="3"/>
        <v>#DIV/0!</v>
      </c>
      <c r="I35" s="140"/>
    </row>
    <row r="36" spans="1:9" ht="14.25" customHeight="1">
      <c r="A36" s="158" t="s">
        <v>132</v>
      </c>
      <c r="B36" s="154" t="s">
        <v>120</v>
      </c>
      <c r="C36" s="158"/>
      <c r="D36" s="35">
        <f>D37+D38+D39+D40+D43+D44+D42+D41+D45</f>
        <v>1112.9</v>
      </c>
      <c r="E36" s="35">
        <f>E37+E38+E39+E40+E43+E44+E42+E41+E45</f>
        <v>932.6</v>
      </c>
      <c r="F36" s="35">
        <f>F37+F38+F39+F40+F43+F44+F42+F41+F45</f>
        <v>1036.1999999999998</v>
      </c>
      <c r="G36" s="106">
        <f t="shared" si="2"/>
        <v>0.9310809596549553</v>
      </c>
      <c r="H36" s="106">
        <f t="shared" si="3"/>
        <v>1.1110872828651082</v>
      </c>
      <c r="I36" s="140"/>
    </row>
    <row r="37" spans="1:9" s="15" customFormat="1" ht="42" customHeight="1">
      <c r="A37" s="87"/>
      <c r="B37" s="53" t="s">
        <v>218</v>
      </c>
      <c r="C37" s="87" t="s">
        <v>286</v>
      </c>
      <c r="D37" s="88">
        <v>580</v>
      </c>
      <c r="E37" s="88">
        <v>482.5</v>
      </c>
      <c r="F37" s="88">
        <v>536.1</v>
      </c>
      <c r="G37" s="106">
        <f t="shared" si="2"/>
        <v>0.9243103448275862</v>
      </c>
      <c r="H37" s="106">
        <f t="shared" si="3"/>
        <v>1.1110880829015544</v>
      </c>
      <c r="I37" s="140"/>
    </row>
    <row r="38" spans="1:9" s="15" customFormat="1" ht="12.75" hidden="1">
      <c r="A38" s="87"/>
      <c r="B38" s="53" t="s">
        <v>110</v>
      </c>
      <c r="C38" s="87" t="s">
        <v>169</v>
      </c>
      <c r="D38" s="88">
        <v>0</v>
      </c>
      <c r="E38" s="88">
        <v>0</v>
      </c>
      <c r="F38" s="88">
        <v>0</v>
      </c>
      <c r="G38" s="106" t="e">
        <f t="shared" si="2"/>
        <v>#DIV/0!</v>
      </c>
      <c r="H38" s="106" t="e">
        <f t="shared" si="3"/>
        <v>#DIV/0!</v>
      </c>
      <c r="I38" s="140"/>
    </row>
    <row r="39" spans="1:9" s="15" customFormat="1" ht="12.75" hidden="1">
      <c r="A39" s="87"/>
      <c r="B39" s="53" t="s">
        <v>197</v>
      </c>
      <c r="C39" s="87" t="s">
        <v>193</v>
      </c>
      <c r="D39" s="88">
        <v>0</v>
      </c>
      <c r="E39" s="88">
        <v>0</v>
      </c>
      <c r="F39" s="88">
        <v>0</v>
      </c>
      <c r="G39" s="106" t="e">
        <f t="shared" si="2"/>
        <v>#DIV/0!</v>
      </c>
      <c r="H39" s="106" t="e">
        <f t="shared" si="3"/>
        <v>#DIV/0!</v>
      </c>
      <c r="I39" s="140"/>
    </row>
    <row r="40" spans="1:9" s="15" customFormat="1" ht="25.5" hidden="1">
      <c r="A40" s="87"/>
      <c r="B40" s="53" t="s">
        <v>118</v>
      </c>
      <c r="C40" s="87" t="s">
        <v>168</v>
      </c>
      <c r="D40" s="88">
        <v>0</v>
      </c>
      <c r="E40" s="88">
        <v>0</v>
      </c>
      <c r="F40" s="88">
        <v>0</v>
      </c>
      <c r="G40" s="106" t="e">
        <f t="shared" si="2"/>
        <v>#DIV/0!</v>
      </c>
      <c r="H40" s="106" t="e">
        <f t="shared" si="3"/>
        <v>#DIV/0!</v>
      </c>
      <c r="I40" s="140"/>
    </row>
    <row r="41" spans="1:9" s="15" customFormat="1" ht="25.5">
      <c r="A41" s="87"/>
      <c r="B41" s="53" t="s">
        <v>214</v>
      </c>
      <c r="C41" s="87" t="s">
        <v>215</v>
      </c>
      <c r="D41" s="88">
        <v>25.3</v>
      </c>
      <c r="E41" s="88"/>
      <c r="F41" s="88">
        <v>25.3</v>
      </c>
      <c r="G41" s="106">
        <f t="shared" si="2"/>
        <v>1</v>
      </c>
      <c r="H41" s="106"/>
      <c r="I41" s="140"/>
    </row>
    <row r="42" spans="1:9" s="15" customFormat="1" ht="31.5" customHeight="1">
      <c r="A42" s="87"/>
      <c r="B42" s="53" t="s">
        <v>300</v>
      </c>
      <c r="C42" s="87" t="s">
        <v>291</v>
      </c>
      <c r="D42" s="88">
        <v>92.1</v>
      </c>
      <c r="E42" s="88">
        <v>92.1</v>
      </c>
      <c r="F42" s="88">
        <v>92.1</v>
      </c>
      <c r="G42" s="106">
        <f t="shared" si="2"/>
        <v>1</v>
      </c>
      <c r="H42" s="106">
        <f t="shared" si="3"/>
        <v>1</v>
      </c>
      <c r="I42" s="140"/>
    </row>
    <row r="43" spans="1:9" s="15" customFormat="1" ht="25.5" customHeight="1">
      <c r="A43" s="87"/>
      <c r="B43" s="53" t="s">
        <v>371</v>
      </c>
      <c r="C43" s="87" t="s">
        <v>372</v>
      </c>
      <c r="D43" s="88">
        <v>20.5</v>
      </c>
      <c r="E43" s="88">
        <v>11.5</v>
      </c>
      <c r="F43" s="88">
        <v>18.8</v>
      </c>
      <c r="G43" s="106">
        <f t="shared" si="2"/>
        <v>0.9170731707317074</v>
      </c>
      <c r="H43" s="106">
        <f t="shared" si="3"/>
        <v>1.6347826086956523</v>
      </c>
      <c r="I43" s="140"/>
    </row>
    <row r="44" spans="1:9" s="15" customFormat="1" ht="12.75">
      <c r="A44" s="87"/>
      <c r="B44" s="53" t="s">
        <v>288</v>
      </c>
      <c r="C44" s="87" t="s">
        <v>287</v>
      </c>
      <c r="D44" s="88">
        <v>200</v>
      </c>
      <c r="E44" s="88">
        <v>151.5</v>
      </c>
      <c r="F44" s="88">
        <v>168.9</v>
      </c>
      <c r="G44" s="106">
        <f t="shared" si="2"/>
        <v>0.8445</v>
      </c>
      <c r="H44" s="106">
        <f t="shared" si="3"/>
        <v>1.114851485148515</v>
      </c>
      <c r="I44" s="140"/>
    </row>
    <row r="45" spans="1:9" s="15" customFormat="1" ht="63.75">
      <c r="A45" s="87"/>
      <c r="B45" s="53" t="s">
        <v>385</v>
      </c>
      <c r="C45" s="87" t="s">
        <v>386</v>
      </c>
      <c r="D45" s="88">
        <v>195</v>
      </c>
      <c r="E45" s="88">
        <v>195</v>
      </c>
      <c r="F45" s="88">
        <v>195</v>
      </c>
      <c r="G45" s="106">
        <f t="shared" si="2"/>
        <v>1</v>
      </c>
      <c r="H45" s="106">
        <f t="shared" si="3"/>
        <v>1</v>
      </c>
      <c r="I45" s="140"/>
    </row>
    <row r="46" spans="1:9" ht="18.75" customHeight="1">
      <c r="A46" s="57" t="s">
        <v>76</v>
      </c>
      <c r="B46" s="156" t="s">
        <v>39</v>
      </c>
      <c r="C46" s="57"/>
      <c r="D46" s="85">
        <f>D47</f>
        <v>603.2</v>
      </c>
      <c r="E46" s="85">
        <f>E47</f>
        <v>501.5</v>
      </c>
      <c r="F46" s="85">
        <f>F47</f>
        <v>415.7</v>
      </c>
      <c r="G46" s="106">
        <f t="shared" si="2"/>
        <v>0.6891578249336869</v>
      </c>
      <c r="H46" s="106">
        <f t="shared" si="3"/>
        <v>0.828913260219342</v>
      </c>
      <c r="I46" s="140"/>
    </row>
    <row r="47" spans="1:9" ht="43.5" customHeight="1">
      <c r="A47" s="158" t="s">
        <v>160</v>
      </c>
      <c r="B47" s="154" t="s">
        <v>194</v>
      </c>
      <c r="C47" s="158"/>
      <c r="D47" s="35">
        <f>D48+D49+D50</f>
        <v>603.2</v>
      </c>
      <c r="E47" s="35">
        <f>E48+E49+E50</f>
        <v>501.5</v>
      </c>
      <c r="F47" s="35">
        <f>F48+F49+F50</f>
        <v>415.7</v>
      </c>
      <c r="G47" s="106">
        <f t="shared" si="2"/>
        <v>0.6891578249336869</v>
      </c>
      <c r="H47" s="106">
        <f t="shared" si="3"/>
        <v>0.828913260219342</v>
      </c>
      <c r="I47" s="140"/>
    </row>
    <row r="48" spans="1:9" s="15" customFormat="1" ht="41.25" customHeight="1">
      <c r="A48" s="87"/>
      <c r="B48" s="53" t="s">
        <v>242</v>
      </c>
      <c r="C48" s="87" t="s">
        <v>243</v>
      </c>
      <c r="D48" s="88">
        <v>100</v>
      </c>
      <c r="E48" s="88">
        <v>100</v>
      </c>
      <c r="F48" s="88">
        <v>0</v>
      </c>
      <c r="G48" s="106">
        <f t="shared" si="2"/>
        <v>0</v>
      </c>
      <c r="H48" s="106">
        <v>0</v>
      </c>
      <c r="I48" s="140"/>
    </row>
    <row r="49" spans="1:9" s="15" customFormat="1" ht="51" customHeight="1">
      <c r="A49" s="87"/>
      <c r="B49" s="53" t="s">
        <v>245</v>
      </c>
      <c r="C49" s="87" t="s">
        <v>244</v>
      </c>
      <c r="D49" s="88">
        <v>493.2</v>
      </c>
      <c r="E49" s="88">
        <v>391.5</v>
      </c>
      <c r="F49" s="88">
        <v>415.7</v>
      </c>
      <c r="G49" s="106">
        <f t="shared" si="2"/>
        <v>0.8428629359286294</v>
      </c>
      <c r="H49" s="106">
        <f t="shared" si="3"/>
        <v>1.0618135376756066</v>
      </c>
      <c r="I49" s="140"/>
    </row>
    <row r="50" spans="1:9" s="15" customFormat="1" ht="66" customHeight="1">
      <c r="A50" s="87"/>
      <c r="B50" s="53" t="s">
        <v>247</v>
      </c>
      <c r="C50" s="87" t="s">
        <v>246</v>
      </c>
      <c r="D50" s="88">
        <v>10</v>
      </c>
      <c r="E50" s="88">
        <v>10</v>
      </c>
      <c r="F50" s="88">
        <v>0</v>
      </c>
      <c r="G50" s="106">
        <f t="shared" si="2"/>
        <v>0</v>
      </c>
      <c r="H50" s="106">
        <v>0</v>
      </c>
      <c r="I50" s="140"/>
    </row>
    <row r="51" spans="1:9" ht="34.5" customHeight="1">
      <c r="A51" s="41" t="s">
        <v>77</v>
      </c>
      <c r="B51" s="36" t="s">
        <v>41</v>
      </c>
      <c r="C51" s="41"/>
      <c r="D51" s="85">
        <f>SUM(D53:D56)</f>
        <v>6554.8</v>
      </c>
      <c r="E51" s="85">
        <f>SUM(E53:E56)</f>
        <v>5773.3</v>
      </c>
      <c r="F51" s="85">
        <f>SUM(F53:F56)</f>
        <v>6429.6</v>
      </c>
      <c r="G51" s="106">
        <f t="shared" si="2"/>
        <v>0.9808994935009459</v>
      </c>
      <c r="H51" s="106">
        <f t="shared" si="3"/>
        <v>1.113678485441602</v>
      </c>
      <c r="I51" s="140"/>
    </row>
    <row r="52" spans="1:9" ht="24.75" customHeight="1">
      <c r="A52" s="41" t="s">
        <v>123</v>
      </c>
      <c r="B52" s="36" t="s">
        <v>195</v>
      </c>
      <c r="C52" s="41"/>
      <c r="D52" s="85">
        <f>D55+D54+D53+D56</f>
        <v>6554.8</v>
      </c>
      <c r="E52" s="85">
        <f>E55+E54+E53+E56</f>
        <v>5773.3</v>
      </c>
      <c r="F52" s="85">
        <f>F55+F54+F53+F56</f>
        <v>6429.6</v>
      </c>
      <c r="G52" s="106">
        <f t="shared" si="2"/>
        <v>0.9808994935009459</v>
      </c>
      <c r="H52" s="106">
        <f t="shared" si="3"/>
        <v>1.113678485441602</v>
      </c>
      <c r="I52" s="140"/>
    </row>
    <row r="53" spans="1:9" ht="69" customHeight="1" hidden="1">
      <c r="A53" s="41"/>
      <c r="B53" s="154" t="s">
        <v>301</v>
      </c>
      <c r="C53" s="158" t="s">
        <v>302</v>
      </c>
      <c r="D53" s="35">
        <v>0</v>
      </c>
      <c r="E53" s="35">
        <v>0</v>
      </c>
      <c r="F53" s="35">
        <v>0</v>
      </c>
      <c r="G53" s="106" t="e">
        <f t="shared" si="2"/>
        <v>#DIV/0!</v>
      </c>
      <c r="H53" s="106" t="e">
        <f t="shared" si="3"/>
        <v>#DIV/0!</v>
      </c>
      <c r="I53" s="140"/>
    </row>
    <row r="54" spans="1:9" ht="56.25" customHeight="1">
      <c r="A54" s="41"/>
      <c r="B54" s="154" t="s">
        <v>388</v>
      </c>
      <c r="C54" s="158" t="s">
        <v>387</v>
      </c>
      <c r="D54" s="35">
        <v>280</v>
      </c>
      <c r="E54" s="35">
        <v>280</v>
      </c>
      <c r="F54" s="35">
        <v>280</v>
      </c>
      <c r="G54" s="106">
        <f t="shared" si="2"/>
        <v>1</v>
      </c>
      <c r="H54" s="106">
        <f t="shared" si="3"/>
        <v>1</v>
      </c>
      <c r="I54" s="140"/>
    </row>
    <row r="55" spans="1:9" ht="45" customHeight="1">
      <c r="A55" s="158"/>
      <c r="B55" s="154" t="s">
        <v>249</v>
      </c>
      <c r="C55" s="158" t="s">
        <v>248</v>
      </c>
      <c r="D55" s="35">
        <v>900</v>
      </c>
      <c r="E55" s="35">
        <v>900</v>
      </c>
      <c r="F55" s="35">
        <v>900</v>
      </c>
      <c r="G55" s="106">
        <f t="shared" si="2"/>
        <v>1</v>
      </c>
      <c r="H55" s="106">
        <f t="shared" si="3"/>
        <v>1</v>
      </c>
      <c r="I55" s="140"/>
    </row>
    <row r="56" spans="1:9" ht="51" customHeight="1">
      <c r="A56" s="158"/>
      <c r="B56" s="154" t="s">
        <v>363</v>
      </c>
      <c r="C56" s="158" t="s">
        <v>364</v>
      </c>
      <c r="D56" s="35">
        <v>5374.8</v>
      </c>
      <c r="E56" s="35">
        <v>4593.3</v>
      </c>
      <c r="F56" s="35">
        <v>5249.6</v>
      </c>
      <c r="G56" s="106">
        <f t="shared" si="2"/>
        <v>0.9767061099947906</v>
      </c>
      <c r="H56" s="106">
        <v>0</v>
      </c>
      <c r="I56" s="140"/>
    </row>
    <row r="57" spans="1:9" ht="30.75" customHeight="1">
      <c r="A57" s="41" t="s">
        <v>79</v>
      </c>
      <c r="B57" s="36" t="s">
        <v>42</v>
      </c>
      <c r="C57" s="41"/>
      <c r="D57" s="85">
        <f>D58+D72+D70+D71</f>
        <v>27803.899999999998</v>
      </c>
      <c r="E57" s="85">
        <f>E58+E72+E70+E71</f>
        <v>24449.9</v>
      </c>
      <c r="F57" s="85">
        <f>F58+F72+F70+F71</f>
        <v>23061.899999999998</v>
      </c>
      <c r="G57" s="106">
        <f t="shared" si="2"/>
        <v>0.8294483867371124</v>
      </c>
      <c r="H57" s="106">
        <f t="shared" si="3"/>
        <v>0.9432308516599248</v>
      </c>
      <c r="I57" s="140"/>
    </row>
    <row r="58" spans="1:9" ht="21.75" customHeight="1">
      <c r="A58" s="41" t="s">
        <v>80</v>
      </c>
      <c r="B58" s="36" t="s">
        <v>43</v>
      </c>
      <c r="C58" s="41"/>
      <c r="D58" s="35">
        <f>D62+D68+D67+D63+D64+D65+D59+D60+D61+D69+D66</f>
        <v>2906.6</v>
      </c>
      <c r="E58" s="35">
        <f>E62+E68+E67+E63+E64+E65+E59+E60+E61+E69+E66</f>
        <v>3387.2000000000003</v>
      </c>
      <c r="F58" s="35">
        <f>F62+F68+F67+F63+F64+F65+F59+F60+F61+F69+F66</f>
        <v>2141</v>
      </c>
      <c r="G58" s="106">
        <f t="shared" si="2"/>
        <v>0.7365994632904425</v>
      </c>
      <c r="H58" s="106">
        <f t="shared" si="3"/>
        <v>0.632085498346717</v>
      </c>
      <c r="I58" s="140"/>
    </row>
    <row r="59" spans="1:9" ht="42.75" customHeight="1" hidden="1">
      <c r="A59" s="41"/>
      <c r="B59" s="154" t="s">
        <v>325</v>
      </c>
      <c r="C59" s="158" t="s">
        <v>324</v>
      </c>
      <c r="D59" s="35">
        <v>0</v>
      </c>
      <c r="E59" s="35">
        <v>0</v>
      </c>
      <c r="F59" s="35">
        <v>0</v>
      </c>
      <c r="G59" s="106" t="e">
        <f t="shared" si="2"/>
        <v>#DIV/0!</v>
      </c>
      <c r="H59" s="106" t="e">
        <f t="shared" si="3"/>
        <v>#DIV/0!</v>
      </c>
      <c r="I59" s="140"/>
    </row>
    <row r="60" spans="1:9" ht="42.75" customHeight="1" hidden="1">
      <c r="A60" s="41"/>
      <c r="B60" s="154" t="s">
        <v>345</v>
      </c>
      <c r="C60" s="158" t="s">
        <v>344</v>
      </c>
      <c r="D60" s="35">
        <v>0</v>
      </c>
      <c r="E60" s="35">
        <v>0</v>
      </c>
      <c r="F60" s="35">
        <v>0</v>
      </c>
      <c r="G60" s="106" t="e">
        <f t="shared" si="2"/>
        <v>#DIV/0!</v>
      </c>
      <c r="H60" s="106" t="e">
        <f t="shared" si="3"/>
        <v>#DIV/0!</v>
      </c>
      <c r="I60" s="140"/>
    </row>
    <row r="61" spans="1:9" ht="42.75" customHeight="1">
      <c r="A61" s="41"/>
      <c r="B61" s="154" t="s">
        <v>346</v>
      </c>
      <c r="C61" s="158" t="s">
        <v>344</v>
      </c>
      <c r="D61" s="35">
        <v>680.6</v>
      </c>
      <c r="E61" s="35">
        <v>680.6</v>
      </c>
      <c r="F61" s="35">
        <v>680.6</v>
      </c>
      <c r="G61" s="106">
        <f t="shared" si="2"/>
        <v>1</v>
      </c>
      <c r="H61" s="106">
        <f t="shared" si="3"/>
        <v>1</v>
      </c>
      <c r="I61" s="140"/>
    </row>
    <row r="62" spans="1:9" ht="42" customHeight="1" hidden="1">
      <c r="A62" s="158"/>
      <c r="B62" s="154" t="s">
        <v>311</v>
      </c>
      <c r="C62" s="158" t="s">
        <v>285</v>
      </c>
      <c r="D62" s="35">
        <v>0</v>
      </c>
      <c r="E62" s="35">
        <v>0</v>
      </c>
      <c r="F62" s="35">
        <v>0</v>
      </c>
      <c r="G62" s="106" t="e">
        <f t="shared" si="2"/>
        <v>#DIV/0!</v>
      </c>
      <c r="H62" s="106" t="e">
        <f t="shared" si="3"/>
        <v>#DIV/0!</v>
      </c>
      <c r="I62" s="140"/>
    </row>
    <row r="63" spans="1:9" ht="42" customHeight="1" hidden="1">
      <c r="A63" s="158"/>
      <c r="B63" s="154" t="s">
        <v>315</v>
      </c>
      <c r="C63" s="158" t="s">
        <v>312</v>
      </c>
      <c r="D63" s="35">
        <v>0</v>
      </c>
      <c r="E63" s="35">
        <v>0</v>
      </c>
      <c r="F63" s="35">
        <v>0</v>
      </c>
      <c r="G63" s="106" t="e">
        <f t="shared" si="2"/>
        <v>#DIV/0!</v>
      </c>
      <c r="H63" s="106" t="e">
        <f t="shared" si="3"/>
        <v>#DIV/0!</v>
      </c>
      <c r="I63" s="140"/>
    </row>
    <row r="64" spans="1:9" ht="42" customHeight="1" hidden="1">
      <c r="A64" s="158"/>
      <c r="B64" s="154" t="s">
        <v>314</v>
      </c>
      <c r="C64" s="158" t="s">
        <v>313</v>
      </c>
      <c r="D64" s="35">
        <v>0</v>
      </c>
      <c r="E64" s="35">
        <v>0</v>
      </c>
      <c r="F64" s="35">
        <v>0</v>
      </c>
      <c r="G64" s="106" t="e">
        <f t="shared" si="2"/>
        <v>#DIV/0!</v>
      </c>
      <c r="H64" s="106" t="e">
        <f t="shared" si="3"/>
        <v>#DIV/0!</v>
      </c>
      <c r="I64" s="140"/>
    </row>
    <row r="65" spans="1:9" ht="42" customHeight="1" hidden="1">
      <c r="A65" s="158"/>
      <c r="B65" s="154" t="s">
        <v>317</v>
      </c>
      <c r="C65" s="158" t="s">
        <v>318</v>
      </c>
      <c r="D65" s="35">
        <v>0</v>
      </c>
      <c r="E65" s="35">
        <v>0</v>
      </c>
      <c r="F65" s="35">
        <v>0</v>
      </c>
      <c r="G65" s="106" t="e">
        <f t="shared" si="2"/>
        <v>#DIV/0!</v>
      </c>
      <c r="H65" s="106" t="e">
        <f t="shared" si="3"/>
        <v>#DIV/0!</v>
      </c>
      <c r="I65" s="140"/>
    </row>
    <row r="66" spans="1:9" ht="69.75" customHeight="1">
      <c r="A66" s="158"/>
      <c r="B66" s="154" t="s">
        <v>411</v>
      </c>
      <c r="C66" s="158" t="s">
        <v>410</v>
      </c>
      <c r="D66" s="35">
        <v>320</v>
      </c>
      <c r="E66" s="35"/>
      <c r="F66" s="35"/>
      <c r="G66" s="106">
        <f t="shared" si="2"/>
        <v>0</v>
      </c>
      <c r="H66" s="106"/>
      <c r="I66" s="140"/>
    </row>
    <row r="67" spans="1:9" ht="29.25" customHeight="1">
      <c r="A67" s="41"/>
      <c r="B67" s="154" t="s">
        <v>179</v>
      </c>
      <c r="C67" s="158" t="s">
        <v>223</v>
      </c>
      <c r="D67" s="35">
        <v>1041.1</v>
      </c>
      <c r="E67" s="35">
        <v>2080.4</v>
      </c>
      <c r="F67" s="35">
        <v>595.5</v>
      </c>
      <c r="G67" s="106">
        <f t="shared" si="2"/>
        <v>0.5719911631927769</v>
      </c>
      <c r="H67" s="106">
        <f t="shared" si="3"/>
        <v>0.2862430301865026</v>
      </c>
      <c r="I67" s="140"/>
    </row>
    <row r="68" spans="1:9" s="15" customFormat="1" ht="34.5" customHeight="1">
      <c r="A68" s="87"/>
      <c r="B68" s="53" t="s">
        <v>237</v>
      </c>
      <c r="C68" s="87" t="s">
        <v>236</v>
      </c>
      <c r="D68" s="88">
        <v>626.2</v>
      </c>
      <c r="E68" s="88">
        <v>626.2</v>
      </c>
      <c r="F68" s="88">
        <v>626.2</v>
      </c>
      <c r="G68" s="106">
        <f t="shared" si="2"/>
        <v>1</v>
      </c>
      <c r="H68" s="106">
        <f t="shared" si="3"/>
        <v>1</v>
      </c>
      <c r="I68" s="140"/>
    </row>
    <row r="69" spans="1:9" s="15" customFormat="1" ht="54" customHeight="1">
      <c r="A69" s="87"/>
      <c r="B69" s="53" t="s">
        <v>409</v>
      </c>
      <c r="C69" s="87" t="s">
        <v>408</v>
      </c>
      <c r="D69" s="88">
        <v>238.7</v>
      </c>
      <c r="E69" s="88"/>
      <c r="F69" s="88">
        <v>238.7</v>
      </c>
      <c r="G69" s="106">
        <f t="shared" si="2"/>
        <v>1</v>
      </c>
      <c r="H69" s="106"/>
      <c r="I69" s="140"/>
    </row>
    <row r="70" spans="1:9" s="15" customFormat="1" ht="34.5" customHeight="1">
      <c r="A70" s="141" t="s">
        <v>81</v>
      </c>
      <c r="B70" s="53" t="s">
        <v>392</v>
      </c>
      <c r="C70" s="87" t="s">
        <v>391</v>
      </c>
      <c r="D70" s="88">
        <v>600</v>
      </c>
      <c r="E70" s="88">
        <v>600</v>
      </c>
      <c r="F70" s="88">
        <v>0</v>
      </c>
      <c r="G70" s="106">
        <f t="shared" si="2"/>
        <v>0</v>
      </c>
      <c r="H70" s="106">
        <f t="shared" si="3"/>
        <v>0</v>
      </c>
      <c r="I70" s="140"/>
    </row>
    <row r="71" spans="1:9" s="15" customFormat="1" ht="70.5" customHeight="1">
      <c r="A71" s="141"/>
      <c r="B71" s="53" t="s">
        <v>385</v>
      </c>
      <c r="C71" s="87" t="s">
        <v>386</v>
      </c>
      <c r="D71" s="88">
        <v>66.3</v>
      </c>
      <c r="E71" s="88"/>
      <c r="F71" s="88">
        <v>66.3</v>
      </c>
      <c r="G71" s="106">
        <f t="shared" si="2"/>
        <v>1</v>
      </c>
      <c r="H71" s="106"/>
      <c r="I71" s="140"/>
    </row>
    <row r="72" spans="1:9" s="15" customFormat="1" ht="21.75" customHeight="1">
      <c r="A72" s="41" t="s">
        <v>45</v>
      </c>
      <c r="B72" s="36" t="s">
        <v>0</v>
      </c>
      <c r="C72" s="41"/>
      <c r="D72" s="85">
        <f>D73+D75+D76++D77+D78+D79+D80+D74</f>
        <v>24231</v>
      </c>
      <c r="E72" s="85">
        <f>E73+E75+E76++E77+E78+E79+E80+E74</f>
        <v>20462.7</v>
      </c>
      <c r="F72" s="85">
        <f>F73+F75+F76++F77+F78+F79+F80+F74</f>
        <v>20854.6</v>
      </c>
      <c r="G72" s="106">
        <f t="shared" si="2"/>
        <v>0.8606578350047459</v>
      </c>
      <c r="H72" s="106">
        <f t="shared" si="3"/>
        <v>1.01915192032332</v>
      </c>
      <c r="I72" s="140"/>
    </row>
    <row r="73" spans="1:9" s="15" customFormat="1" ht="30.75" customHeight="1">
      <c r="A73" s="87"/>
      <c r="B73" s="53" t="s">
        <v>251</v>
      </c>
      <c r="C73" s="87" t="s">
        <v>250</v>
      </c>
      <c r="D73" s="88">
        <v>270</v>
      </c>
      <c r="E73" s="88">
        <v>350</v>
      </c>
      <c r="F73" s="88">
        <v>162.9</v>
      </c>
      <c r="G73" s="106">
        <f t="shared" si="2"/>
        <v>0.6033333333333334</v>
      </c>
      <c r="H73" s="106">
        <v>0</v>
      </c>
      <c r="I73" s="140"/>
    </row>
    <row r="74" spans="1:9" s="15" customFormat="1" ht="30.75" customHeight="1">
      <c r="A74" s="87"/>
      <c r="B74" s="53" t="s">
        <v>373</v>
      </c>
      <c r="C74" s="87" t="s">
        <v>376</v>
      </c>
      <c r="D74" s="88">
        <v>180</v>
      </c>
      <c r="E74" s="88">
        <v>250</v>
      </c>
      <c r="F74" s="88">
        <v>99.9</v>
      </c>
      <c r="G74" s="106">
        <f t="shared" si="2"/>
        <v>0.555</v>
      </c>
      <c r="H74" s="106">
        <v>0</v>
      </c>
      <c r="I74" s="140"/>
    </row>
    <row r="75" spans="1:9" s="15" customFormat="1" ht="33" customHeight="1" hidden="1">
      <c r="A75" s="87"/>
      <c r="B75" s="53" t="s">
        <v>253</v>
      </c>
      <c r="C75" s="87" t="s">
        <v>252</v>
      </c>
      <c r="D75" s="88">
        <v>0</v>
      </c>
      <c r="E75" s="88">
        <v>50</v>
      </c>
      <c r="F75" s="88">
        <v>0</v>
      </c>
      <c r="G75" s="106" t="e">
        <f t="shared" si="2"/>
        <v>#DIV/0!</v>
      </c>
      <c r="H75" s="106">
        <v>0</v>
      </c>
      <c r="I75" s="140"/>
    </row>
    <row r="76" spans="1:9" s="15" customFormat="1" ht="30.75" customHeight="1">
      <c r="A76" s="87"/>
      <c r="B76" s="53" t="s">
        <v>255</v>
      </c>
      <c r="C76" s="87" t="s">
        <v>254</v>
      </c>
      <c r="D76" s="88">
        <v>100</v>
      </c>
      <c r="E76" s="88">
        <v>100</v>
      </c>
      <c r="F76" s="88">
        <v>99</v>
      </c>
      <c r="G76" s="106">
        <f t="shared" si="2"/>
        <v>0.99</v>
      </c>
      <c r="H76" s="106">
        <v>0</v>
      </c>
      <c r="I76" s="140"/>
    </row>
    <row r="77" spans="1:9" s="15" customFormat="1" ht="21.75" customHeight="1" hidden="1">
      <c r="A77" s="87"/>
      <c r="B77" s="53" t="s">
        <v>257</v>
      </c>
      <c r="C77" s="87" t="s">
        <v>256</v>
      </c>
      <c r="D77" s="88">
        <v>0</v>
      </c>
      <c r="E77" s="88">
        <v>100</v>
      </c>
      <c r="F77" s="88">
        <v>0</v>
      </c>
      <c r="G77" s="106" t="e">
        <f t="shared" si="2"/>
        <v>#DIV/0!</v>
      </c>
      <c r="H77" s="106">
        <v>0</v>
      </c>
      <c r="I77" s="140"/>
    </row>
    <row r="78" spans="1:9" s="15" customFormat="1" ht="21.75" customHeight="1">
      <c r="A78" s="87"/>
      <c r="B78" s="53" t="s">
        <v>259</v>
      </c>
      <c r="C78" s="87" t="s">
        <v>258</v>
      </c>
      <c r="D78" s="88">
        <v>50</v>
      </c>
      <c r="E78" s="88">
        <v>50</v>
      </c>
      <c r="F78" s="88">
        <v>25</v>
      </c>
      <c r="G78" s="106">
        <f t="shared" si="2"/>
        <v>0.5</v>
      </c>
      <c r="H78" s="106">
        <f t="shared" si="3"/>
        <v>0.5</v>
      </c>
      <c r="I78" s="140"/>
    </row>
    <row r="79" spans="1:9" s="15" customFormat="1" ht="21.75" customHeight="1">
      <c r="A79" s="87"/>
      <c r="B79" s="53" t="s">
        <v>181</v>
      </c>
      <c r="C79" s="87" t="s">
        <v>260</v>
      </c>
      <c r="D79" s="88">
        <v>11631</v>
      </c>
      <c r="E79" s="88">
        <v>10091</v>
      </c>
      <c r="F79" s="88">
        <v>10017.9</v>
      </c>
      <c r="G79" s="106">
        <f t="shared" si="2"/>
        <v>0.861310291462471</v>
      </c>
      <c r="H79" s="106">
        <f t="shared" si="3"/>
        <v>0.9927559211178277</v>
      </c>
      <c r="I79" s="140"/>
    </row>
    <row r="80" spans="1:9" s="15" customFormat="1" ht="21.75" customHeight="1">
      <c r="A80" s="87"/>
      <c r="B80" s="53" t="s">
        <v>183</v>
      </c>
      <c r="C80" s="87" t="s">
        <v>266</v>
      </c>
      <c r="D80" s="88">
        <v>12000</v>
      </c>
      <c r="E80" s="88">
        <v>9471.7</v>
      </c>
      <c r="F80" s="88">
        <v>10449.9</v>
      </c>
      <c r="G80" s="106">
        <f t="shared" si="2"/>
        <v>0.870825</v>
      </c>
      <c r="H80" s="106">
        <f t="shared" si="3"/>
        <v>1.1032760750446065</v>
      </c>
      <c r="I80" s="140"/>
    </row>
    <row r="81" spans="1:9" s="11" customFormat="1" ht="21.75" customHeight="1">
      <c r="A81" s="41" t="s">
        <v>47</v>
      </c>
      <c r="B81" s="36" t="s">
        <v>48</v>
      </c>
      <c r="C81" s="41" t="s">
        <v>262</v>
      </c>
      <c r="D81" s="85">
        <f>D82</f>
        <v>3930</v>
      </c>
      <c r="E81" s="85">
        <f>E82</f>
        <v>3328.6</v>
      </c>
      <c r="F81" s="85">
        <f>F82</f>
        <v>3174.7</v>
      </c>
      <c r="G81" s="106">
        <f t="shared" si="2"/>
        <v>0.8078117048346055</v>
      </c>
      <c r="H81" s="106">
        <f t="shared" si="3"/>
        <v>0.953764345370426</v>
      </c>
      <c r="I81" s="140"/>
    </row>
    <row r="82" spans="1:9" s="15" customFormat="1" ht="29.25" customHeight="1">
      <c r="A82" s="87" t="s">
        <v>51</v>
      </c>
      <c r="B82" s="53" t="s">
        <v>263</v>
      </c>
      <c r="C82" s="87" t="s">
        <v>262</v>
      </c>
      <c r="D82" s="88">
        <v>3930</v>
      </c>
      <c r="E82" s="88">
        <v>3328.6</v>
      </c>
      <c r="F82" s="88">
        <v>3174.7</v>
      </c>
      <c r="G82" s="106">
        <f t="shared" si="2"/>
        <v>0.8078117048346055</v>
      </c>
      <c r="H82" s="106">
        <f t="shared" si="3"/>
        <v>0.953764345370426</v>
      </c>
      <c r="I82" s="140"/>
    </row>
    <row r="83" spans="1:9" ht="20.25" customHeight="1">
      <c r="A83" s="41">
        <v>1000</v>
      </c>
      <c r="B83" s="36" t="s">
        <v>62</v>
      </c>
      <c r="C83" s="41"/>
      <c r="D83" s="85">
        <f>D84</f>
        <v>400</v>
      </c>
      <c r="E83" s="85">
        <f>E84</f>
        <v>306</v>
      </c>
      <c r="F83" s="85">
        <f>F84</f>
        <v>336</v>
      </c>
      <c r="G83" s="106">
        <f t="shared" si="2"/>
        <v>0.84</v>
      </c>
      <c r="H83" s="106">
        <f t="shared" si="3"/>
        <v>1.0980392156862746</v>
      </c>
      <c r="I83" s="140"/>
    </row>
    <row r="84" spans="1:9" ht="29.25" customHeight="1">
      <c r="A84" s="158">
        <v>1001</v>
      </c>
      <c r="B84" s="154" t="s">
        <v>226</v>
      </c>
      <c r="C84" s="158" t="s">
        <v>63</v>
      </c>
      <c r="D84" s="35">
        <v>400</v>
      </c>
      <c r="E84" s="35">
        <v>306</v>
      </c>
      <c r="F84" s="35">
        <v>336</v>
      </c>
      <c r="G84" s="106">
        <f t="shared" si="2"/>
        <v>0.84</v>
      </c>
      <c r="H84" s="106">
        <f t="shared" si="3"/>
        <v>1.0980392156862746</v>
      </c>
      <c r="I84" s="140"/>
    </row>
    <row r="85" spans="1:9" ht="29.25" customHeight="1">
      <c r="A85" s="41" t="s">
        <v>66</v>
      </c>
      <c r="B85" s="36" t="s">
        <v>133</v>
      </c>
      <c r="C85" s="41"/>
      <c r="D85" s="85">
        <f>D86</f>
        <v>26520</v>
      </c>
      <c r="E85" s="85">
        <f>E86</f>
        <v>22301.8</v>
      </c>
      <c r="F85" s="85">
        <f>F86</f>
        <v>21741.3</v>
      </c>
      <c r="G85" s="106">
        <f t="shared" si="2"/>
        <v>0.8198076923076922</v>
      </c>
      <c r="H85" s="106">
        <f t="shared" si="3"/>
        <v>0.9748674994843466</v>
      </c>
      <c r="I85" s="140"/>
    </row>
    <row r="86" spans="1:9" ht="29.25" customHeight="1">
      <c r="A86" s="158" t="s">
        <v>67</v>
      </c>
      <c r="B86" s="154" t="s">
        <v>264</v>
      </c>
      <c r="C86" s="158" t="s">
        <v>67</v>
      </c>
      <c r="D86" s="35">
        <v>26520</v>
      </c>
      <c r="E86" s="35">
        <v>22301.8</v>
      </c>
      <c r="F86" s="35">
        <v>21741.3</v>
      </c>
      <c r="G86" s="106">
        <f t="shared" si="2"/>
        <v>0.8198076923076922</v>
      </c>
      <c r="H86" s="106">
        <f t="shared" si="3"/>
        <v>0.9748674994843466</v>
      </c>
      <c r="I86" s="140"/>
    </row>
    <row r="87" spans="1:9" ht="20.25" customHeight="1">
      <c r="A87" s="41" t="s">
        <v>137</v>
      </c>
      <c r="B87" s="36" t="s">
        <v>138</v>
      </c>
      <c r="C87" s="41"/>
      <c r="D87" s="85">
        <f>D88</f>
        <v>76.1</v>
      </c>
      <c r="E87" s="85">
        <f>E88</f>
        <v>64.1</v>
      </c>
      <c r="F87" s="85">
        <f>F88</f>
        <v>44.5</v>
      </c>
      <c r="G87" s="106">
        <f t="shared" si="2"/>
        <v>0.5847568988173456</v>
      </c>
      <c r="H87" s="106">
        <f t="shared" si="3"/>
        <v>0.6942277691107644</v>
      </c>
      <c r="I87" s="140"/>
    </row>
    <row r="88" spans="1:9" ht="18.75" customHeight="1">
      <c r="A88" s="158" t="s">
        <v>139</v>
      </c>
      <c r="B88" s="154" t="s">
        <v>140</v>
      </c>
      <c r="C88" s="158" t="s">
        <v>139</v>
      </c>
      <c r="D88" s="35">
        <v>76.1</v>
      </c>
      <c r="E88" s="35">
        <v>64.1</v>
      </c>
      <c r="F88" s="35">
        <v>44.5</v>
      </c>
      <c r="G88" s="106">
        <f t="shared" si="2"/>
        <v>0.5847568988173456</v>
      </c>
      <c r="H88" s="106">
        <f t="shared" si="3"/>
        <v>0.6942277691107644</v>
      </c>
      <c r="I88" s="140"/>
    </row>
    <row r="89" spans="1:9" ht="25.5" customHeight="1" hidden="1">
      <c r="A89" s="41"/>
      <c r="B89" s="36" t="s">
        <v>101</v>
      </c>
      <c r="C89" s="41"/>
      <c r="D89" s="85">
        <f>D90+D91+D92</f>
        <v>0</v>
      </c>
      <c r="E89" s="85">
        <f>E90+E91+E92</f>
        <v>0</v>
      </c>
      <c r="F89" s="85">
        <f>F90+F91+F92</f>
        <v>0</v>
      </c>
      <c r="G89" s="106" t="e">
        <f t="shared" si="2"/>
        <v>#DIV/0!</v>
      </c>
      <c r="H89" s="106" t="e">
        <f t="shared" si="3"/>
        <v>#DIV/0!</v>
      </c>
      <c r="I89" s="140"/>
    </row>
    <row r="90" spans="1:9" s="15" customFormat="1" ht="30" customHeight="1" hidden="1">
      <c r="A90" s="87"/>
      <c r="B90" s="53" t="s">
        <v>102</v>
      </c>
      <c r="C90" s="87" t="s">
        <v>196</v>
      </c>
      <c r="D90" s="88">
        <v>0</v>
      </c>
      <c r="E90" s="88">
        <v>0</v>
      </c>
      <c r="F90" s="88">
        <v>0</v>
      </c>
      <c r="G90" s="106" t="e">
        <f t="shared" si="2"/>
        <v>#DIV/0!</v>
      </c>
      <c r="H90" s="106" t="e">
        <f t="shared" si="3"/>
        <v>#DIV/0!</v>
      </c>
      <c r="I90" s="140"/>
    </row>
    <row r="91" spans="1:9" s="15" customFormat="1" ht="106.5" customHeight="1" hidden="1">
      <c r="A91" s="87"/>
      <c r="B91" s="114" t="s">
        <v>1</v>
      </c>
      <c r="C91" s="87" t="s">
        <v>176</v>
      </c>
      <c r="D91" s="88">
        <v>0</v>
      </c>
      <c r="E91" s="88">
        <v>0</v>
      </c>
      <c r="F91" s="88">
        <v>0</v>
      </c>
      <c r="G91" s="106" t="e">
        <f t="shared" si="2"/>
        <v>#DIV/0!</v>
      </c>
      <c r="H91" s="106" t="e">
        <f t="shared" si="3"/>
        <v>#DIV/0!</v>
      </c>
      <c r="I91" s="140"/>
    </row>
    <row r="92" spans="1:9" s="15" customFormat="1" ht="91.5" customHeight="1" hidden="1">
      <c r="A92" s="87"/>
      <c r="B92" s="114" t="s">
        <v>2</v>
      </c>
      <c r="C92" s="87" t="s">
        <v>177</v>
      </c>
      <c r="D92" s="88">
        <v>0</v>
      </c>
      <c r="E92" s="88">
        <v>0</v>
      </c>
      <c r="F92" s="88">
        <v>0</v>
      </c>
      <c r="G92" s="106" t="e">
        <f t="shared" si="2"/>
        <v>#DIV/0!</v>
      </c>
      <c r="H92" s="106" t="e">
        <f t="shared" si="3"/>
        <v>#DIV/0!</v>
      </c>
      <c r="I92" s="140"/>
    </row>
    <row r="93" spans="1:9" ht="27" customHeight="1">
      <c r="A93" s="158"/>
      <c r="B93" s="64" t="s">
        <v>69</v>
      </c>
      <c r="C93" s="89"/>
      <c r="D93" s="90">
        <f>D32+D46+D51+D57+D83+D87+D89+D81+D85</f>
        <v>67878</v>
      </c>
      <c r="E93" s="90">
        <f>E32+E46+E51+E57+E83+E87+E89+E81+E85</f>
        <v>58374</v>
      </c>
      <c r="F93" s="90">
        <f>F32+F46+F51+F57+F83+F87+F89+F81+F85</f>
        <v>56985.59999999999</v>
      </c>
      <c r="G93" s="106">
        <f t="shared" si="2"/>
        <v>0.8395297445416776</v>
      </c>
      <c r="H93" s="106">
        <f t="shared" si="3"/>
        <v>0.9762154383801006</v>
      </c>
      <c r="I93" s="140"/>
    </row>
    <row r="94" spans="1:9" ht="12.75">
      <c r="A94" s="159"/>
      <c r="B94" s="154" t="s">
        <v>84</v>
      </c>
      <c r="C94" s="158"/>
      <c r="D94" s="96">
        <f>D89</f>
        <v>0</v>
      </c>
      <c r="E94" s="96">
        <f>E89</f>
        <v>0</v>
      </c>
      <c r="F94" s="96">
        <f>F89</f>
        <v>0</v>
      </c>
      <c r="G94" s="106">
        <v>0</v>
      </c>
      <c r="H94" s="106">
        <v>0</v>
      </c>
      <c r="I94" s="140"/>
    </row>
    <row r="95" ht="12.75">
      <c r="I95" s="140"/>
    </row>
    <row r="97" spans="2:6" ht="15">
      <c r="B97" s="72" t="s">
        <v>94</v>
      </c>
      <c r="C97" s="93"/>
      <c r="F97" s="67">
        <v>3296.9</v>
      </c>
    </row>
    <row r="98" spans="2:3" ht="15">
      <c r="B98" s="72"/>
      <c r="C98" s="93"/>
    </row>
    <row r="99" spans="2:3" ht="15">
      <c r="B99" s="72" t="s">
        <v>85</v>
      </c>
      <c r="C99" s="93"/>
    </row>
    <row r="100" spans="2:3" ht="15">
      <c r="B100" s="72" t="s">
        <v>86</v>
      </c>
      <c r="C100" s="93"/>
    </row>
    <row r="101" spans="2:3" ht="15">
      <c r="B101" s="72"/>
      <c r="C101" s="93"/>
    </row>
    <row r="102" spans="2:3" ht="15">
      <c r="B102" s="72" t="s">
        <v>87</v>
      </c>
      <c r="C102" s="93"/>
    </row>
    <row r="103" spans="2:3" ht="15">
      <c r="B103" s="72" t="s">
        <v>88</v>
      </c>
      <c r="C103" s="93"/>
    </row>
    <row r="104" spans="2:3" ht="15">
      <c r="B104" s="72"/>
      <c r="C104" s="93"/>
    </row>
    <row r="105" spans="2:3" ht="15">
      <c r="B105" s="72" t="s">
        <v>89</v>
      </c>
      <c r="C105" s="93"/>
    </row>
    <row r="106" spans="2:3" ht="15">
      <c r="B106" s="72" t="s">
        <v>90</v>
      </c>
      <c r="C106" s="93"/>
    </row>
    <row r="107" spans="2:3" ht="15">
      <c r="B107" s="72"/>
      <c r="C107" s="93"/>
    </row>
    <row r="108" spans="2:3" ht="15">
      <c r="B108" s="72" t="s">
        <v>91</v>
      </c>
      <c r="C108" s="93"/>
    </row>
    <row r="109" spans="2:3" ht="15">
      <c r="B109" s="72" t="s">
        <v>92</v>
      </c>
      <c r="C109" s="93"/>
    </row>
    <row r="110" spans="2:3" ht="15">
      <c r="B110" s="72"/>
      <c r="C110" s="93"/>
    </row>
    <row r="111" spans="2:3" ht="15">
      <c r="B111" s="72"/>
      <c r="C111" s="93"/>
    </row>
    <row r="112" spans="2:8" ht="15">
      <c r="B112" s="72" t="s">
        <v>93</v>
      </c>
      <c r="C112" s="93"/>
      <c r="E112" s="68"/>
      <c r="F112" s="68">
        <f>F97+F27-F93</f>
        <v>2722.5</v>
      </c>
      <c r="H112" s="68"/>
    </row>
    <row r="115" spans="2:3" ht="15">
      <c r="B115" s="72" t="s">
        <v>95</v>
      </c>
      <c r="C115" s="93"/>
    </row>
    <row r="116" spans="2:3" ht="15">
      <c r="B116" s="72" t="s">
        <v>96</v>
      </c>
      <c r="C116" s="93"/>
    </row>
    <row r="117" spans="2:3" ht="15">
      <c r="B117" s="72" t="s">
        <v>97</v>
      </c>
      <c r="C117" s="93"/>
    </row>
  </sheetData>
  <sheetProtection/>
  <mergeCells count="17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C2:C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5"/>
  <sheetViews>
    <sheetView zoomScalePageLayoutView="0" workbookViewId="0" topLeftCell="A19">
      <selection activeCell="C19" sqref="C1:C16384"/>
    </sheetView>
  </sheetViews>
  <sheetFormatPr defaultColWidth="9.140625" defaultRowHeight="12.75"/>
  <cols>
    <col min="1" max="1" width="6.7109375" style="67" customWidth="1"/>
    <col min="2" max="2" width="36.28125" style="67" customWidth="1"/>
    <col min="3" max="3" width="10.421875" style="66" hidden="1" customWidth="1"/>
    <col min="4" max="4" width="9.7109375" style="67" customWidth="1"/>
    <col min="5" max="5" width="9.8515625" style="67" hidden="1" customWidth="1"/>
    <col min="6" max="6" width="10.8515625" style="67" customWidth="1"/>
    <col min="7" max="7" width="9.421875" style="67" customWidth="1"/>
    <col min="8" max="8" width="12.00390625" style="67" hidden="1" customWidth="1"/>
    <col min="9" max="9" width="12.57421875" style="23" customWidth="1"/>
    <col min="10" max="16384" width="9.140625" style="1" customWidth="1"/>
  </cols>
  <sheetData>
    <row r="1" spans="1:9" s="7" customFormat="1" ht="57" customHeight="1">
      <c r="A1" s="167" t="s">
        <v>400</v>
      </c>
      <c r="B1" s="167"/>
      <c r="C1" s="167"/>
      <c r="D1" s="167"/>
      <c r="E1" s="167"/>
      <c r="F1" s="167"/>
      <c r="G1" s="167"/>
      <c r="H1" s="167"/>
      <c r="I1" s="29"/>
    </row>
    <row r="2" spans="1:8" ht="12.75" customHeight="1">
      <c r="A2" s="152"/>
      <c r="B2" s="186" t="s">
        <v>3</v>
      </c>
      <c r="C2" s="107"/>
      <c r="D2" s="160" t="s">
        <v>4</v>
      </c>
      <c r="E2" s="161" t="s">
        <v>394</v>
      </c>
      <c r="F2" s="160" t="s">
        <v>5</v>
      </c>
      <c r="G2" s="160" t="s">
        <v>6</v>
      </c>
      <c r="H2" s="161" t="s">
        <v>395</v>
      </c>
    </row>
    <row r="3" spans="1:8" ht="23.25" customHeight="1">
      <c r="A3" s="153"/>
      <c r="B3" s="187"/>
      <c r="C3" s="108"/>
      <c r="D3" s="160"/>
      <c r="E3" s="162"/>
      <c r="F3" s="160"/>
      <c r="G3" s="160"/>
      <c r="H3" s="162"/>
    </row>
    <row r="4" spans="1:8" ht="18" customHeight="1">
      <c r="A4" s="153"/>
      <c r="B4" s="150" t="s">
        <v>83</v>
      </c>
      <c r="C4" s="80"/>
      <c r="D4" s="142">
        <f>D5+D6+D7+D8+D9+D10+D11+D12+D13+D14+D15+D16+D17+D18+D19</f>
        <v>3961.2</v>
      </c>
      <c r="E4" s="142">
        <f>E5+E6+E7+E8+E9+E10+E11+E12+E13+E14+E15+E16+E17+E18+E19</f>
        <v>3217</v>
      </c>
      <c r="F4" s="142">
        <f>F5+F6+F7+F8+F9+F10+F11+F12+F13+F14+F15+F16+F17+F18+F19</f>
        <v>4558.3</v>
      </c>
      <c r="G4" s="143">
        <f>F4/D4</f>
        <v>1.1507371503584773</v>
      </c>
      <c r="H4" s="143">
        <f>F4/E4</f>
        <v>1.4169412496114393</v>
      </c>
    </row>
    <row r="5" spans="1:8" ht="15">
      <c r="A5" s="153"/>
      <c r="B5" s="154" t="s">
        <v>7</v>
      </c>
      <c r="C5" s="158"/>
      <c r="D5" s="35">
        <v>110</v>
      </c>
      <c r="E5" s="35">
        <v>80</v>
      </c>
      <c r="F5" s="35">
        <v>114.7</v>
      </c>
      <c r="G5" s="105">
        <f aca="true" t="shared" si="0" ref="G5:G27">F5/D5</f>
        <v>1.0427272727272727</v>
      </c>
      <c r="H5" s="105">
        <f aca="true" t="shared" si="1" ref="H5:H27">F5/E5</f>
        <v>1.43375</v>
      </c>
    </row>
    <row r="6" spans="1:8" ht="15">
      <c r="A6" s="153"/>
      <c r="B6" s="154" t="s">
        <v>299</v>
      </c>
      <c r="C6" s="158"/>
      <c r="D6" s="35">
        <v>1044.7</v>
      </c>
      <c r="E6" s="35">
        <v>793.5</v>
      </c>
      <c r="F6" s="35">
        <v>1088.4</v>
      </c>
      <c r="G6" s="105">
        <f t="shared" si="0"/>
        <v>1.041830190485307</v>
      </c>
      <c r="H6" s="105">
        <f t="shared" si="1"/>
        <v>1.3716446124763706</v>
      </c>
    </row>
    <row r="7" spans="1:8" ht="15">
      <c r="A7" s="153"/>
      <c r="B7" s="154" t="s">
        <v>9</v>
      </c>
      <c r="C7" s="158"/>
      <c r="D7" s="35">
        <v>110</v>
      </c>
      <c r="E7" s="35">
        <v>95</v>
      </c>
      <c r="F7" s="35">
        <v>107.6</v>
      </c>
      <c r="G7" s="105">
        <f t="shared" si="0"/>
        <v>0.9781818181818182</v>
      </c>
      <c r="H7" s="105">
        <f t="shared" si="1"/>
        <v>1.1326315789473684</v>
      </c>
    </row>
    <row r="8" spans="1:8" ht="15">
      <c r="A8" s="153"/>
      <c r="B8" s="154" t="s">
        <v>10</v>
      </c>
      <c r="C8" s="158"/>
      <c r="D8" s="35">
        <v>160</v>
      </c>
      <c r="E8" s="35">
        <v>160</v>
      </c>
      <c r="F8" s="35">
        <v>247</v>
      </c>
      <c r="G8" s="105">
        <f t="shared" si="0"/>
        <v>1.54375</v>
      </c>
      <c r="H8" s="105">
        <f t="shared" si="1"/>
        <v>1.54375</v>
      </c>
    </row>
    <row r="9" spans="1:8" ht="15">
      <c r="A9" s="153"/>
      <c r="B9" s="154" t="s">
        <v>11</v>
      </c>
      <c r="C9" s="158"/>
      <c r="D9" s="35">
        <v>2526.5</v>
      </c>
      <c r="E9" s="35">
        <v>2080.5</v>
      </c>
      <c r="F9" s="35">
        <v>2953.1</v>
      </c>
      <c r="G9" s="105">
        <f t="shared" si="0"/>
        <v>1.1688501880071245</v>
      </c>
      <c r="H9" s="105">
        <f t="shared" si="1"/>
        <v>1.4194184090362894</v>
      </c>
    </row>
    <row r="10" spans="1:8" ht="15">
      <c r="A10" s="153"/>
      <c r="B10" s="154" t="s">
        <v>108</v>
      </c>
      <c r="C10" s="158"/>
      <c r="D10" s="35">
        <v>10</v>
      </c>
      <c r="E10" s="35">
        <v>8</v>
      </c>
      <c r="F10" s="35">
        <v>47.5</v>
      </c>
      <c r="G10" s="105">
        <f t="shared" si="0"/>
        <v>4.75</v>
      </c>
      <c r="H10" s="105">
        <f t="shared" si="1"/>
        <v>5.9375</v>
      </c>
    </row>
    <row r="11" spans="1:8" ht="15">
      <c r="A11" s="153"/>
      <c r="B11" s="154" t="s">
        <v>12</v>
      </c>
      <c r="C11" s="158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53"/>
      <c r="B12" s="154" t="s">
        <v>13</v>
      </c>
      <c r="C12" s="158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53"/>
      <c r="B13" s="154" t="s">
        <v>14</v>
      </c>
      <c r="C13" s="158"/>
      <c r="D13" s="35">
        <v>0</v>
      </c>
      <c r="E13" s="35">
        <v>0</v>
      </c>
      <c r="F13" s="35">
        <v>0</v>
      </c>
      <c r="G13" s="105">
        <v>0</v>
      </c>
      <c r="H13" s="105">
        <v>0</v>
      </c>
    </row>
    <row r="14" spans="1:8" ht="15">
      <c r="A14" s="153"/>
      <c r="B14" s="154" t="s">
        <v>16</v>
      </c>
      <c r="C14" s="158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53"/>
      <c r="B15" s="154" t="s">
        <v>17</v>
      </c>
      <c r="C15" s="158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53"/>
      <c r="B16" s="154" t="s">
        <v>18</v>
      </c>
      <c r="C16" s="158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25.5">
      <c r="A17" s="153"/>
      <c r="B17" s="154" t="s">
        <v>360</v>
      </c>
      <c r="C17" s="158"/>
      <c r="D17" s="35">
        <v>0</v>
      </c>
      <c r="E17" s="35">
        <v>0</v>
      </c>
      <c r="F17" s="35">
        <v>0</v>
      </c>
      <c r="G17" s="105">
        <v>0</v>
      </c>
      <c r="H17" s="105">
        <v>0</v>
      </c>
    </row>
    <row r="18" spans="1:8" ht="15">
      <c r="A18" s="153"/>
      <c r="B18" s="154" t="s">
        <v>122</v>
      </c>
      <c r="C18" s="158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53"/>
      <c r="B19" s="154" t="s">
        <v>23</v>
      </c>
      <c r="C19" s="158"/>
      <c r="D19" s="35">
        <v>0</v>
      </c>
      <c r="E19" s="35">
        <v>0</v>
      </c>
      <c r="F19" s="35"/>
      <c r="G19" s="105">
        <v>0</v>
      </c>
      <c r="H19" s="105">
        <v>0</v>
      </c>
    </row>
    <row r="20" spans="1:8" ht="25.5">
      <c r="A20" s="153"/>
      <c r="B20" s="36" t="s">
        <v>82</v>
      </c>
      <c r="C20" s="41"/>
      <c r="D20" s="35">
        <f>D21+D22+D23+D24+D25</f>
        <v>1016.1</v>
      </c>
      <c r="E20" s="35">
        <f>E21+E22+E23+E24+E25</f>
        <v>1051.7</v>
      </c>
      <c r="F20" s="35">
        <f>F21+F22+F23+F24+F25</f>
        <v>194.1</v>
      </c>
      <c r="G20" s="105">
        <f t="shared" si="0"/>
        <v>0.19102450546206082</v>
      </c>
      <c r="H20" s="105">
        <f t="shared" si="1"/>
        <v>0.18455833412570125</v>
      </c>
    </row>
    <row r="21" spans="1:8" ht="15">
      <c r="A21" s="153"/>
      <c r="B21" s="154" t="s">
        <v>25</v>
      </c>
      <c r="C21" s="158"/>
      <c r="D21" s="35">
        <v>871.2</v>
      </c>
      <c r="E21" s="35">
        <v>930.9</v>
      </c>
      <c r="F21" s="35">
        <v>88.1</v>
      </c>
      <c r="G21" s="105">
        <f t="shared" si="0"/>
        <v>0.1011248852157943</v>
      </c>
      <c r="H21" s="105">
        <f t="shared" si="1"/>
        <v>0.09463959608980556</v>
      </c>
    </row>
    <row r="22" spans="1:8" ht="15">
      <c r="A22" s="153"/>
      <c r="B22" s="154" t="s">
        <v>68</v>
      </c>
      <c r="C22" s="158"/>
      <c r="D22" s="35">
        <v>0</v>
      </c>
      <c r="E22" s="35">
        <v>0</v>
      </c>
      <c r="F22" s="35">
        <v>0</v>
      </c>
      <c r="G22" s="105">
        <v>0</v>
      </c>
      <c r="H22" s="105">
        <v>0</v>
      </c>
    </row>
    <row r="23" spans="1:8" ht="15">
      <c r="A23" s="153"/>
      <c r="B23" s="154" t="s">
        <v>103</v>
      </c>
      <c r="C23" s="158"/>
      <c r="D23" s="35">
        <v>144.9</v>
      </c>
      <c r="E23" s="35">
        <v>120.8</v>
      </c>
      <c r="F23" s="35">
        <v>106</v>
      </c>
      <c r="G23" s="105">
        <f t="shared" si="0"/>
        <v>0.7315389924085576</v>
      </c>
      <c r="H23" s="105">
        <f t="shared" si="1"/>
        <v>0.8774834437086093</v>
      </c>
    </row>
    <row r="24" spans="1:8" ht="25.5">
      <c r="A24" s="153"/>
      <c r="B24" s="154" t="s">
        <v>28</v>
      </c>
      <c r="C24" s="158"/>
      <c r="D24" s="35">
        <v>0</v>
      </c>
      <c r="E24" s="35"/>
      <c r="F24" s="35">
        <v>0</v>
      </c>
      <c r="G24" s="105">
        <v>0</v>
      </c>
      <c r="H24" s="105">
        <v>0</v>
      </c>
    </row>
    <row r="25" spans="1:8" ht="26.25" thickBot="1">
      <c r="A25" s="153"/>
      <c r="B25" s="82" t="s">
        <v>157</v>
      </c>
      <c r="C25" s="83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18.75">
      <c r="A26" s="109"/>
      <c r="B26" s="103" t="s">
        <v>29</v>
      </c>
      <c r="C26" s="104"/>
      <c r="D26" s="151">
        <f>D4+D20</f>
        <v>4977.3</v>
      </c>
      <c r="E26" s="151">
        <f>E4+E20</f>
        <v>4268.7</v>
      </c>
      <c r="F26" s="151">
        <f>F4+F20</f>
        <v>4752.400000000001</v>
      </c>
      <c r="G26" s="105">
        <f t="shared" si="0"/>
        <v>0.9548148594619573</v>
      </c>
      <c r="H26" s="105">
        <f t="shared" si="1"/>
        <v>1.1133131866844708</v>
      </c>
    </row>
    <row r="27" spans="1:8" ht="15">
      <c r="A27" s="153"/>
      <c r="B27" s="154" t="s">
        <v>109</v>
      </c>
      <c r="C27" s="158"/>
      <c r="D27" s="35">
        <f>D4</f>
        <v>3961.2</v>
      </c>
      <c r="E27" s="35">
        <f>E4</f>
        <v>3217</v>
      </c>
      <c r="F27" s="35">
        <f>F4</f>
        <v>4558.3</v>
      </c>
      <c r="G27" s="105">
        <f t="shared" si="0"/>
        <v>1.1507371503584773</v>
      </c>
      <c r="H27" s="105">
        <f t="shared" si="1"/>
        <v>1.4169412496114393</v>
      </c>
    </row>
    <row r="28" spans="1:8" ht="12.75">
      <c r="A28" s="171"/>
      <c r="B28" s="182"/>
      <c r="C28" s="182"/>
      <c r="D28" s="182"/>
      <c r="E28" s="182"/>
      <c r="F28" s="182"/>
      <c r="G28" s="182"/>
      <c r="H28" s="183"/>
    </row>
    <row r="29" spans="1:8" ht="15" customHeight="1">
      <c r="A29" s="184" t="s">
        <v>161</v>
      </c>
      <c r="B29" s="186" t="s">
        <v>30</v>
      </c>
      <c r="C29" s="188" t="s">
        <v>198</v>
      </c>
      <c r="D29" s="160" t="s">
        <v>4</v>
      </c>
      <c r="E29" s="161" t="s">
        <v>394</v>
      </c>
      <c r="F29" s="161" t="s">
        <v>5</v>
      </c>
      <c r="G29" s="160" t="s">
        <v>6</v>
      </c>
      <c r="H29" s="161" t="s">
        <v>395</v>
      </c>
    </row>
    <row r="30" spans="1:8" ht="15" customHeight="1">
      <c r="A30" s="185"/>
      <c r="B30" s="187"/>
      <c r="C30" s="189"/>
      <c r="D30" s="160"/>
      <c r="E30" s="162"/>
      <c r="F30" s="162"/>
      <c r="G30" s="160"/>
      <c r="H30" s="162"/>
    </row>
    <row r="31" spans="1:8" ht="25.5">
      <c r="A31" s="41" t="s">
        <v>70</v>
      </c>
      <c r="B31" s="36" t="s">
        <v>31</v>
      </c>
      <c r="C31" s="41"/>
      <c r="D31" s="85">
        <f>D32+D33+D34+D35</f>
        <v>2218.9</v>
      </c>
      <c r="E31" s="85">
        <f>E32+E33+E34+E35</f>
        <v>1678.4</v>
      </c>
      <c r="F31" s="85">
        <f>F32+F33+F34+F35</f>
        <v>1471.6</v>
      </c>
      <c r="G31" s="106">
        <f>F31/D31</f>
        <v>0.6632115011942854</v>
      </c>
      <c r="H31" s="110">
        <f>F31/E31</f>
        <v>0.8767874165872258</v>
      </c>
    </row>
    <row r="32" spans="1:8" ht="12.75" hidden="1">
      <c r="A32" s="158" t="s">
        <v>71</v>
      </c>
      <c r="B32" s="154" t="s">
        <v>104</v>
      </c>
      <c r="C32" s="158"/>
      <c r="D32" s="35">
        <v>0</v>
      </c>
      <c r="E32" s="35">
        <v>0</v>
      </c>
      <c r="F32" s="35">
        <v>0</v>
      </c>
      <c r="G32" s="106" t="e">
        <f aca="true" t="shared" si="2" ref="G32:G63">F32/D32</f>
        <v>#DIV/0!</v>
      </c>
      <c r="H32" s="110" t="e">
        <f aca="true" t="shared" si="3" ref="H32:H63">F32/E32</f>
        <v>#DIV/0!</v>
      </c>
    </row>
    <row r="33" spans="1:9" ht="66.75" customHeight="1">
      <c r="A33" s="158" t="s">
        <v>73</v>
      </c>
      <c r="B33" s="154" t="s">
        <v>165</v>
      </c>
      <c r="C33" s="158" t="s">
        <v>73</v>
      </c>
      <c r="D33" s="35">
        <v>2204.5</v>
      </c>
      <c r="E33" s="35">
        <v>1664</v>
      </c>
      <c r="F33" s="35">
        <v>1471.6</v>
      </c>
      <c r="G33" s="106">
        <f t="shared" si="2"/>
        <v>0.6675436606940349</v>
      </c>
      <c r="H33" s="110">
        <f t="shared" si="3"/>
        <v>0.8843749999999999</v>
      </c>
      <c r="I33" s="68"/>
    </row>
    <row r="34" spans="1:9" ht="12.75">
      <c r="A34" s="158" t="s">
        <v>75</v>
      </c>
      <c r="B34" s="154" t="s">
        <v>36</v>
      </c>
      <c r="C34" s="158"/>
      <c r="D34" s="35">
        <v>10</v>
      </c>
      <c r="E34" s="35">
        <v>10</v>
      </c>
      <c r="F34" s="35">
        <v>0</v>
      </c>
      <c r="G34" s="106">
        <f t="shared" si="2"/>
        <v>0</v>
      </c>
      <c r="H34" s="110">
        <f t="shared" si="3"/>
        <v>0</v>
      </c>
      <c r="I34" s="68"/>
    </row>
    <row r="35" spans="1:9" ht="12.75">
      <c r="A35" s="158" t="s">
        <v>132</v>
      </c>
      <c r="B35" s="154" t="s">
        <v>125</v>
      </c>
      <c r="C35" s="158"/>
      <c r="D35" s="35">
        <f>D36</f>
        <v>4.4</v>
      </c>
      <c r="E35" s="35">
        <f>E36</f>
        <v>4.4</v>
      </c>
      <c r="F35" s="35">
        <f>F36</f>
        <v>0</v>
      </c>
      <c r="G35" s="106">
        <f t="shared" si="2"/>
        <v>0</v>
      </c>
      <c r="H35" s="110">
        <v>0</v>
      </c>
      <c r="I35" s="68"/>
    </row>
    <row r="36" spans="1:9" s="15" customFormat="1" ht="25.5">
      <c r="A36" s="87"/>
      <c r="B36" s="53" t="s">
        <v>118</v>
      </c>
      <c r="C36" s="87" t="s">
        <v>215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10">
        <v>0</v>
      </c>
      <c r="I36" s="68"/>
    </row>
    <row r="37" spans="1:9" ht="12.75">
      <c r="A37" s="41" t="s">
        <v>112</v>
      </c>
      <c r="B37" s="36" t="s">
        <v>105</v>
      </c>
      <c r="C37" s="41"/>
      <c r="D37" s="35">
        <f>D38</f>
        <v>144.9</v>
      </c>
      <c r="E37" s="35">
        <f>E38</f>
        <v>144.9</v>
      </c>
      <c r="F37" s="35">
        <f>F38</f>
        <v>106</v>
      </c>
      <c r="G37" s="106">
        <f t="shared" si="2"/>
        <v>0.7315389924085576</v>
      </c>
      <c r="H37" s="110">
        <f t="shared" si="3"/>
        <v>0.7315389924085576</v>
      </c>
      <c r="I37" s="68"/>
    </row>
    <row r="38" spans="1:9" ht="39.75" customHeight="1">
      <c r="A38" s="158" t="s">
        <v>113</v>
      </c>
      <c r="B38" s="154" t="s">
        <v>171</v>
      </c>
      <c r="C38" s="158" t="s">
        <v>271</v>
      </c>
      <c r="D38" s="35">
        <v>144.9</v>
      </c>
      <c r="E38" s="35">
        <v>144.9</v>
      </c>
      <c r="F38" s="35">
        <v>106</v>
      </c>
      <c r="G38" s="106">
        <f t="shared" si="2"/>
        <v>0.7315389924085576</v>
      </c>
      <c r="H38" s="110">
        <f t="shared" si="3"/>
        <v>0.7315389924085576</v>
      </c>
      <c r="I38" s="68"/>
    </row>
    <row r="39" spans="1:9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6" t="e">
        <f t="shared" si="2"/>
        <v>#DIV/0!</v>
      </c>
      <c r="H39" s="110" t="e">
        <f t="shared" si="3"/>
        <v>#DIV/0!</v>
      </c>
      <c r="I39" s="68"/>
    </row>
    <row r="40" spans="1:9" ht="12.75" hidden="1">
      <c r="A40" s="158" t="s">
        <v>114</v>
      </c>
      <c r="B40" s="154" t="s">
        <v>107</v>
      </c>
      <c r="C40" s="158"/>
      <c r="D40" s="35">
        <f t="shared" si="4"/>
        <v>0</v>
      </c>
      <c r="E40" s="35">
        <f t="shared" si="4"/>
        <v>0</v>
      </c>
      <c r="F40" s="35">
        <f t="shared" si="4"/>
        <v>0</v>
      </c>
      <c r="G40" s="106" t="e">
        <f t="shared" si="2"/>
        <v>#DIV/0!</v>
      </c>
      <c r="H40" s="110" t="e">
        <f t="shared" si="3"/>
        <v>#DIV/0!</v>
      </c>
      <c r="I40" s="68"/>
    </row>
    <row r="41" spans="1:9" s="15" customFormat="1" ht="51" hidden="1">
      <c r="A41" s="87"/>
      <c r="B41" s="53" t="s">
        <v>199</v>
      </c>
      <c r="C41" s="87" t="s">
        <v>200</v>
      </c>
      <c r="D41" s="88">
        <v>0</v>
      </c>
      <c r="E41" s="88">
        <v>0</v>
      </c>
      <c r="F41" s="88">
        <v>0</v>
      </c>
      <c r="G41" s="106" t="e">
        <f t="shared" si="2"/>
        <v>#DIV/0!</v>
      </c>
      <c r="H41" s="110" t="e">
        <f t="shared" si="3"/>
        <v>#DIV/0!</v>
      </c>
      <c r="I41" s="68"/>
    </row>
    <row r="42" spans="1:9" s="11" customFormat="1" ht="12.75">
      <c r="A42" s="41" t="s">
        <v>77</v>
      </c>
      <c r="B42" s="36" t="s">
        <v>41</v>
      </c>
      <c r="C42" s="41"/>
      <c r="D42" s="85">
        <f>D43</f>
        <v>23.6</v>
      </c>
      <c r="E42" s="85">
        <f>E43</f>
        <v>23.6</v>
      </c>
      <c r="F42" s="85">
        <f>F43</f>
        <v>23.6</v>
      </c>
      <c r="G42" s="106">
        <f t="shared" si="2"/>
        <v>1</v>
      </c>
      <c r="H42" s="110">
        <f t="shared" si="3"/>
        <v>1</v>
      </c>
      <c r="I42" s="68"/>
    </row>
    <row r="43" spans="1:9" ht="25.5">
      <c r="A43" s="155" t="s">
        <v>78</v>
      </c>
      <c r="B43" s="63" t="s">
        <v>127</v>
      </c>
      <c r="C43" s="158"/>
      <c r="D43" s="35">
        <f>D45+D44</f>
        <v>23.6</v>
      </c>
      <c r="E43" s="35">
        <f>E45+E44</f>
        <v>23.6</v>
      </c>
      <c r="F43" s="35">
        <f>F45+F44</f>
        <v>23.6</v>
      </c>
      <c r="G43" s="106">
        <f t="shared" si="2"/>
        <v>1</v>
      </c>
      <c r="H43" s="110">
        <f t="shared" si="3"/>
        <v>1</v>
      </c>
      <c r="I43" s="68"/>
    </row>
    <row r="44" spans="1:9" ht="38.25">
      <c r="A44" s="155"/>
      <c r="B44" s="63" t="s">
        <v>213</v>
      </c>
      <c r="C44" s="158" t="s">
        <v>216</v>
      </c>
      <c r="D44" s="35">
        <v>8</v>
      </c>
      <c r="E44" s="35">
        <v>8</v>
      </c>
      <c r="F44" s="35">
        <v>8</v>
      </c>
      <c r="G44" s="106">
        <f t="shared" si="2"/>
        <v>1</v>
      </c>
      <c r="H44" s="110">
        <f t="shared" si="3"/>
        <v>1</v>
      </c>
      <c r="I44" s="68"/>
    </row>
    <row r="45" spans="1:9" s="15" customFormat="1" ht="25.5">
      <c r="A45" s="87"/>
      <c r="B45" s="56" t="s">
        <v>127</v>
      </c>
      <c r="C45" s="87" t="s">
        <v>303</v>
      </c>
      <c r="D45" s="88">
        <v>15.6</v>
      </c>
      <c r="E45" s="88">
        <v>15.6</v>
      </c>
      <c r="F45" s="88">
        <v>15.6</v>
      </c>
      <c r="G45" s="106">
        <f t="shared" si="2"/>
        <v>1</v>
      </c>
      <c r="H45" s="110">
        <f t="shared" si="3"/>
        <v>1</v>
      </c>
      <c r="I45" s="68"/>
    </row>
    <row r="46" spans="1:9" ht="25.5">
      <c r="A46" s="44" t="s">
        <v>79</v>
      </c>
      <c r="B46" s="36" t="s">
        <v>42</v>
      </c>
      <c r="C46" s="41"/>
      <c r="D46" s="85">
        <f>D47</f>
        <v>222.1</v>
      </c>
      <c r="E46" s="85">
        <f>E47</f>
        <v>171.5</v>
      </c>
      <c r="F46" s="85">
        <f>F47</f>
        <v>193.1</v>
      </c>
      <c r="G46" s="106">
        <f t="shared" si="2"/>
        <v>0.8694281855020262</v>
      </c>
      <c r="H46" s="110">
        <f t="shared" si="3"/>
        <v>1.1259475218658892</v>
      </c>
      <c r="I46" s="68"/>
    </row>
    <row r="47" spans="1:9" ht="12.75">
      <c r="A47" s="41" t="s">
        <v>45</v>
      </c>
      <c r="B47" s="36" t="s">
        <v>46</v>
      </c>
      <c r="C47" s="41"/>
      <c r="D47" s="85">
        <f>D48+D49+D51+D50</f>
        <v>222.1</v>
      </c>
      <c r="E47" s="85">
        <f>E48+E49+E51+E50</f>
        <v>171.5</v>
      </c>
      <c r="F47" s="85">
        <f>F48+F49+F51+F50</f>
        <v>193.1</v>
      </c>
      <c r="G47" s="106">
        <f t="shared" si="2"/>
        <v>0.8694281855020262</v>
      </c>
      <c r="H47" s="110">
        <f t="shared" si="3"/>
        <v>1.1259475218658892</v>
      </c>
      <c r="I47" s="68"/>
    </row>
    <row r="48" spans="1:9" ht="12.75">
      <c r="A48" s="158"/>
      <c r="B48" s="154" t="s">
        <v>100</v>
      </c>
      <c r="C48" s="158" t="s">
        <v>260</v>
      </c>
      <c r="D48" s="35">
        <v>170</v>
      </c>
      <c r="E48" s="35">
        <v>127.7</v>
      </c>
      <c r="F48" s="35">
        <v>144.2</v>
      </c>
      <c r="G48" s="106">
        <f t="shared" si="2"/>
        <v>0.848235294117647</v>
      </c>
      <c r="H48" s="110">
        <f t="shared" si="3"/>
        <v>1.129209083790133</v>
      </c>
      <c r="I48" s="68"/>
    </row>
    <row r="49" spans="1:9" s="15" customFormat="1" ht="20.25" customHeight="1" hidden="1">
      <c r="A49" s="87"/>
      <c r="B49" s="154" t="s">
        <v>265</v>
      </c>
      <c r="C49" s="87" t="s">
        <v>261</v>
      </c>
      <c r="D49" s="88">
        <v>0</v>
      </c>
      <c r="E49" s="88">
        <v>0</v>
      </c>
      <c r="F49" s="88">
        <v>0</v>
      </c>
      <c r="G49" s="106">
        <v>0</v>
      </c>
      <c r="H49" s="110">
        <v>0</v>
      </c>
      <c r="I49" s="68"/>
    </row>
    <row r="50" spans="1:9" s="15" customFormat="1" ht="20.25" customHeight="1" hidden="1">
      <c r="A50" s="87"/>
      <c r="B50" s="154" t="s">
        <v>375</v>
      </c>
      <c r="C50" s="87" t="s">
        <v>374</v>
      </c>
      <c r="D50" s="88">
        <v>0</v>
      </c>
      <c r="E50" s="88">
        <v>0</v>
      </c>
      <c r="F50" s="88">
        <v>0</v>
      </c>
      <c r="G50" s="106" t="e">
        <f t="shared" si="2"/>
        <v>#DIV/0!</v>
      </c>
      <c r="H50" s="110">
        <v>0</v>
      </c>
      <c r="I50" s="68"/>
    </row>
    <row r="51" spans="1:9" s="15" customFormat="1" ht="20.25" customHeight="1">
      <c r="A51" s="87"/>
      <c r="B51" s="154" t="s">
        <v>183</v>
      </c>
      <c r="C51" s="87" t="s">
        <v>266</v>
      </c>
      <c r="D51" s="88">
        <v>52.1</v>
      </c>
      <c r="E51" s="88">
        <v>43.8</v>
      </c>
      <c r="F51" s="88">
        <v>48.9</v>
      </c>
      <c r="G51" s="106">
        <f t="shared" si="2"/>
        <v>0.9385796545105566</v>
      </c>
      <c r="H51" s="110">
        <f t="shared" si="3"/>
        <v>1.1164383561643836</v>
      </c>
      <c r="I51" s="68"/>
    </row>
    <row r="52" spans="1:9" ht="28.5" customHeight="1">
      <c r="A52" s="57" t="s">
        <v>130</v>
      </c>
      <c r="B52" s="156" t="s">
        <v>128</v>
      </c>
      <c r="C52" s="57"/>
      <c r="D52" s="85">
        <f aca="true" t="shared" si="5" ref="D52:F53">D53</f>
        <v>1.1</v>
      </c>
      <c r="E52" s="85">
        <f t="shared" si="5"/>
        <v>1</v>
      </c>
      <c r="F52" s="85">
        <f t="shared" si="5"/>
        <v>1.1</v>
      </c>
      <c r="G52" s="106">
        <f t="shared" si="2"/>
        <v>1</v>
      </c>
      <c r="H52" s="110">
        <f t="shared" si="3"/>
        <v>1.1</v>
      </c>
      <c r="I52" s="68"/>
    </row>
    <row r="53" spans="1:9" ht="42.75" customHeight="1">
      <c r="A53" s="155" t="s">
        <v>124</v>
      </c>
      <c r="B53" s="63" t="s">
        <v>131</v>
      </c>
      <c r="C53" s="155"/>
      <c r="D53" s="35">
        <f t="shared" si="5"/>
        <v>1.1</v>
      </c>
      <c r="E53" s="35">
        <f t="shared" si="5"/>
        <v>1</v>
      </c>
      <c r="F53" s="35">
        <f t="shared" si="5"/>
        <v>1.1</v>
      </c>
      <c r="G53" s="106">
        <f t="shared" si="2"/>
        <v>1</v>
      </c>
      <c r="H53" s="110">
        <f t="shared" si="3"/>
        <v>1.1</v>
      </c>
      <c r="I53" s="68"/>
    </row>
    <row r="54" spans="1:9" s="15" customFormat="1" ht="42" customHeight="1">
      <c r="A54" s="87"/>
      <c r="B54" s="53" t="s">
        <v>201</v>
      </c>
      <c r="C54" s="87" t="s">
        <v>267</v>
      </c>
      <c r="D54" s="88">
        <v>1.1</v>
      </c>
      <c r="E54" s="88">
        <v>1</v>
      </c>
      <c r="F54" s="88">
        <v>1.1</v>
      </c>
      <c r="G54" s="106">
        <f t="shared" si="2"/>
        <v>1</v>
      </c>
      <c r="H54" s="110">
        <f t="shared" si="3"/>
        <v>1.1</v>
      </c>
      <c r="I54" s="68"/>
    </row>
    <row r="55" spans="1:9" ht="17.25" customHeight="1" hidden="1">
      <c r="A55" s="41" t="s">
        <v>47</v>
      </c>
      <c r="B55" s="36" t="s">
        <v>48</v>
      </c>
      <c r="C55" s="41"/>
      <c r="D55" s="85">
        <f aca="true" t="shared" si="6" ref="D55:F56">D56</f>
        <v>0</v>
      </c>
      <c r="E55" s="85">
        <f t="shared" si="6"/>
        <v>0</v>
      </c>
      <c r="F55" s="85">
        <f t="shared" si="6"/>
        <v>0</v>
      </c>
      <c r="G55" s="106" t="e">
        <f t="shared" si="2"/>
        <v>#DIV/0!</v>
      </c>
      <c r="H55" s="110">
        <v>0</v>
      </c>
      <c r="I55" s="68"/>
    </row>
    <row r="56" spans="1:9" ht="14.25" customHeight="1" hidden="1">
      <c r="A56" s="158" t="s">
        <v>52</v>
      </c>
      <c r="B56" s="154" t="s">
        <v>53</v>
      </c>
      <c r="C56" s="158"/>
      <c r="D56" s="35">
        <f t="shared" si="6"/>
        <v>0</v>
      </c>
      <c r="E56" s="35">
        <f t="shared" si="6"/>
        <v>0</v>
      </c>
      <c r="F56" s="35">
        <f t="shared" si="6"/>
        <v>0</v>
      </c>
      <c r="G56" s="106" t="e">
        <f t="shared" si="2"/>
        <v>#DIV/0!</v>
      </c>
      <c r="H56" s="110">
        <v>0</v>
      </c>
      <c r="I56" s="68"/>
    </row>
    <row r="57" spans="1:9" s="15" customFormat="1" ht="39" customHeight="1" hidden="1">
      <c r="A57" s="87"/>
      <c r="B57" s="53" t="s">
        <v>268</v>
      </c>
      <c r="C57" s="87" t="s">
        <v>269</v>
      </c>
      <c r="D57" s="88">
        <v>0</v>
      </c>
      <c r="E57" s="88">
        <v>0</v>
      </c>
      <c r="F57" s="88">
        <v>0</v>
      </c>
      <c r="G57" s="106" t="e">
        <f t="shared" si="2"/>
        <v>#DIV/0!</v>
      </c>
      <c r="H57" s="110">
        <v>0</v>
      </c>
      <c r="I57" s="68"/>
    </row>
    <row r="58" spans="1:9" ht="17.25" customHeight="1">
      <c r="A58" s="41">
        <v>1000</v>
      </c>
      <c r="B58" s="36" t="s">
        <v>62</v>
      </c>
      <c r="C58" s="41"/>
      <c r="D58" s="85">
        <f>D59</f>
        <v>36</v>
      </c>
      <c r="E58" s="85">
        <f>E59</f>
        <v>30</v>
      </c>
      <c r="F58" s="85">
        <f>F59</f>
        <v>33</v>
      </c>
      <c r="G58" s="106">
        <f t="shared" si="2"/>
        <v>0.9166666666666666</v>
      </c>
      <c r="H58" s="110">
        <f t="shared" si="3"/>
        <v>1.1</v>
      </c>
      <c r="I58" s="68"/>
    </row>
    <row r="59" spans="1:9" ht="16.5" customHeight="1">
      <c r="A59" s="158">
        <v>1001</v>
      </c>
      <c r="B59" s="154" t="s">
        <v>186</v>
      </c>
      <c r="C59" s="158" t="s">
        <v>270</v>
      </c>
      <c r="D59" s="35">
        <v>36</v>
      </c>
      <c r="E59" s="35">
        <v>30</v>
      </c>
      <c r="F59" s="35">
        <v>33</v>
      </c>
      <c r="G59" s="106">
        <f t="shared" si="2"/>
        <v>0.9166666666666666</v>
      </c>
      <c r="H59" s="110">
        <f t="shared" si="3"/>
        <v>1.1</v>
      </c>
      <c r="I59" s="68"/>
    </row>
    <row r="60" spans="1:9" ht="30.75" customHeight="1">
      <c r="A60" s="41"/>
      <c r="B60" s="36" t="s">
        <v>101</v>
      </c>
      <c r="C60" s="41"/>
      <c r="D60" s="35">
        <f>D61</f>
        <v>2380.9</v>
      </c>
      <c r="E60" s="35">
        <f>E61</f>
        <v>2375.9</v>
      </c>
      <c r="F60" s="35">
        <f>F61</f>
        <v>2359</v>
      </c>
      <c r="G60" s="106">
        <f t="shared" si="2"/>
        <v>0.990801797639548</v>
      </c>
      <c r="H60" s="110">
        <f t="shared" si="3"/>
        <v>0.9928869060145629</v>
      </c>
      <c r="I60" s="68"/>
    </row>
    <row r="61" spans="1:9" s="15" customFormat="1" ht="25.5">
      <c r="A61" s="87"/>
      <c r="B61" s="53" t="s">
        <v>102</v>
      </c>
      <c r="C61" s="87" t="s">
        <v>202</v>
      </c>
      <c r="D61" s="88">
        <v>2380.9</v>
      </c>
      <c r="E61" s="88">
        <v>2375.9</v>
      </c>
      <c r="F61" s="88">
        <v>2359</v>
      </c>
      <c r="G61" s="106">
        <f t="shared" si="2"/>
        <v>0.990801797639548</v>
      </c>
      <c r="H61" s="110">
        <f t="shared" si="3"/>
        <v>0.9928869060145629</v>
      </c>
      <c r="I61" s="68"/>
    </row>
    <row r="62" spans="1:9" ht="15.75">
      <c r="A62" s="41"/>
      <c r="B62" s="64" t="s">
        <v>69</v>
      </c>
      <c r="C62" s="89"/>
      <c r="D62" s="90">
        <f>D31+D37+D39+D42+D46++D52+D55+D58+D60</f>
        <v>5027.5</v>
      </c>
      <c r="E62" s="90">
        <f>E31+E37+E39+E42+E46++E52+E55+E58+E60</f>
        <v>4425.3</v>
      </c>
      <c r="F62" s="90">
        <f>F31+F37+F39+F42+F46++F52+F55+F58+F60</f>
        <v>4187.4</v>
      </c>
      <c r="G62" s="106">
        <f t="shared" si="2"/>
        <v>0.8328990551964196</v>
      </c>
      <c r="H62" s="110">
        <f t="shared" si="3"/>
        <v>0.946240932818114</v>
      </c>
      <c r="I62" s="68"/>
    </row>
    <row r="63" spans="1:9" ht="15.75" customHeight="1">
      <c r="A63" s="159"/>
      <c r="B63" s="154" t="s">
        <v>84</v>
      </c>
      <c r="C63" s="158"/>
      <c r="D63" s="92">
        <f>D60</f>
        <v>2380.9</v>
      </c>
      <c r="E63" s="92">
        <f>E60</f>
        <v>2375.9</v>
      </c>
      <c r="F63" s="92">
        <f>F60</f>
        <v>2359</v>
      </c>
      <c r="G63" s="106">
        <f t="shared" si="2"/>
        <v>0.990801797639548</v>
      </c>
      <c r="H63" s="110">
        <f t="shared" si="3"/>
        <v>0.9928869060145629</v>
      </c>
      <c r="I63" s="68"/>
    </row>
    <row r="64" spans="1:9" ht="12.75">
      <c r="A64" s="66"/>
      <c r="I64" s="68"/>
    </row>
    <row r="65" spans="1:6" ht="15">
      <c r="A65" s="66"/>
      <c r="B65" s="72" t="s">
        <v>94</v>
      </c>
      <c r="C65" s="93"/>
      <c r="F65" s="67">
        <v>199.8</v>
      </c>
    </row>
    <row r="66" spans="1:3" ht="15">
      <c r="A66" s="66"/>
      <c r="B66" s="72"/>
      <c r="C66" s="93"/>
    </row>
    <row r="67" spans="1:3" ht="15">
      <c r="A67" s="66"/>
      <c r="B67" s="72" t="s">
        <v>85</v>
      </c>
      <c r="C67" s="93"/>
    </row>
    <row r="68" spans="1:3" ht="15">
      <c r="A68" s="66"/>
      <c r="B68" s="72" t="s">
        <v>86</v>
      </c>
      <c r="C68" s="93"/>
    </row>
    <row r="69" spans="1:3" ht="15">
      <c r="A69" s="66"/>
      <c r="B69" s="72"/>
      <c r="C69" s="93"/>
    </row>
    <row r="70" spans="1:3" ht="15">
      <c r="A70" s="66"/>
      <c r="B70" s="72" t="s">
        <v>87</v>
      </c>
      <c r="C70" s="93"/>
    </row>
    <row r="71" spans="1:3" ht="15">
      <c r="A71" s="66"/>
      <c r="B71" s="72" t="s">
        <v>88</v>
      </c>
      <c r="C71" s="93"/>
    </row>
    <row r="72" spans="1:3" ht="15">
      <c r="A72" s="66"/>
      <c r="B72" s="72"/>
      <c r="C72" s="93"/>
    </row>
    <row r="73" spans="1:3" ht="15">
      <c r="A73" s="66"/>
      <c r="B73" s="72" t="s">
        <v>89</v>
      </c>
      <c r="C73" s="93"/>
    </row>
    <row r="74" spans="1:3" ht="15">
      <c r="A74" s="66"/>
      <c r="B74" s="72" t="s">
        <v>90</v>
      </c>
      <c r="C74" s="93"/>
    </row>
    <row r="75" spans="1:3" ht="15">
      <c r="A75" s="66"/>
      <c r="B75" s="72"/>
      <c r="C75" s="93"/>
    </row>
    <row r="76" spans="1:3" ht="15">
      <c r="A76" s="66"/>
      <c r="B76" s="72" t="s">
        <v>91</v>
      </c>
      <c r="C76" s="93"/>
    </row>
    <row r="77" spans="1:3" ht="15">
      <c r="A77" s="66"/>
      <c r="B77" s="72" t="s">
        <v>92</v>
      </c>
      <c r="C77" s="93"/>
    </row>
    <row r="78" spans="1:3" ht="15">
      <c r="A78" s="66"/>
      <c r="B78" s="72"/>
      <c r="C78" s="93"/>
    </row>
    <row r="79" spans="1:3" ht="15">
      <c r="A79" s="66"/>
      <c r="B79" s="72"/>
      <c r="C79" s="93"/>
    </row>
    <row r="80" spans="1:8" ht="15">
      <c r="A80" s="66"/>
      <c r="B80" s="72" t="s">
        <v>93</v>
      </c>
      <c r="C80" s="93"/>
      <c r="F80" s="68">
        <f>F65+F26-F62</f>
        <v>764.8000000000011</v>
      </c>
      <c r="H80" s="68"/>
    </row>
    <row r="81" ht="12.75">
      <c r="A81" s="66"/>
    </row>
    <row r="82" ht="12.75">
      <c r="A82" s="66"/>
    </row>
    <row r="83" spans="1:3" ht="15">
      <c r="A83" s="66"/>
      <c r="B83" s="72" t="s">
        <v>95</v>
      </c>
      <c r="C83" s="93"/>
    </row>
    <row r="84" spans="1:3" ht="15">
      <c r="A84" s="66"/>
      <c r="B84" s="72" t="s">
        <v>96</v>
      </c>
      <c r="C84" s="93"/>
    </row>
    <row r="85" spans="1:3" ht="15">
      <c r="A85" s="66"/>
      <c r="B85" s="72" t="s">
        <v>97</v>
      </c>
      <c r="C85" s="93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7.8515625" style="67" customWidth="1"/>
    <col min="2" max="2" width="38.140625" style="67" customWidth="1"/>
    <col min="3" max="3" width="9.7109375" style="66" hidden="1" customWidth="1"/>
    <col min="4" max="4" width="11.7109375" style="67" customWidth="1"/>
    <col min="5" max="5" width="11.7109375" style="67" hidden="1" customWidth="1"/>
    <col min="6" max="7" width="12.57421875" style="67" customWidth="1"/>
    <col min="8" max="8" width="11.140625" style="67" hidden="1" customWidth="1"/>
    <col min="9" max="9" width="9.140625" style="23" customWidth="1"/>
    <col min="10" max="16384" width="9.140625" style="1" customWidth="1"/>
  </cols>
  <sheetData>
    <row r="1" spans="1:9" s="5" customFormat="1" ht="66.75" customHeight="1">
      <c r="A1" s="167" t="s">
        <v>401</v>
      </c>
      <c r="B1" s="167"/>
      <c r="C1" s="167"/>
      <c r="D1" s="167"/>
      <c r="E1" s="167"/>
      <c r="F1" s="167"/>
      <c r="G1" s="167"/>
      <c r="H1" s="167"/>
      <c r="I1" s="32"/>
    </row>
    <row r="2" spans="1:8" ht="12.75" customHeight="1">
      <c r="A2" s="79"/>
      <c r="B2" s="174" t="s">
        <v>3</v>
      </c>
      <c r="C2" s="80"/>
      <c r="D2" s="160" t="s">
        <v>4</v>
      </c>
      <c r="E2" s="161" t="s">
        <v>394</v>
      </c>
      <c r="F2" s="160" t="s">
        <v>5</v>
      </c>
      <c r="G2" s="160" t="s">
        <v>6</v>
      </c>
      <c r="H2" s="161" t="s">
        <v>395</v>
      </c>
    </row>
    <row r="3" spans="1:8" ht="21.75" customHeight="1">
      <c r="A3" s="153"/>
      <c r="B3" s="174"/>
      <c r="C3" s="80"/>
      <c r="D3" s="160"/>
      <c r="E3" s="162"/>
      <c r="F3" s="160"/>
      <c r="G3" s="160"/>
      <c r="H3" s="162"/>
    </row>
    <row r="4" spans="1:8" ht="14.25">
      <c r="A4" s="153"/>
      <c r="B4" s="150" t="s">
        <v>83</v>
      </c>
      <c r="C4" s="80"/>
      <c r="D4" s="142">
        <f>D5+D6+D7+D8+D9+D10+D11+D12+D13+D14+D15+D16+D17+D18+D19+D20</f>
        <v>4288.5</v>
      </c>
      <c r="E4" s="142">
        <f>E5+E6+E7+E8+E9+E10+E11+E12+E13+E14+E15+E16+E17+E18+E19+E20</f>
        <v>2877</v>
      </c>
      <c r="F4" s="142">
        <f>F5+F6+F7+F8+F9+F10+F11+F12+F13+F14+F15+F16+F17+F18+F19+F20</f>
        <v>4968.200000000001</v>
      </c>
      <c r="G4" s="143">
        <f aca="true" t="shared" si="0" ref="G4:G10">F4/D4</f>
        <v>1.1584936457968988</v>
      </c>
      <c r="H4" s="143">
        <f>F4/E4</f>
        <v>1.7268682655543972</v>
      </c>
    </row>
    <row r="5" spans="1:8" ht="15">
      <c r="A5" s="153"/>
      <c r="B5" s="154" t="s">
        <v>7</v>
      </c>
      <c r="C5" s="158"/>
      <c r="D5" s="35">
        <v>120</v>
      </c>
      <c r="E5" s="35">
        <v>80</v>
      </c>
      <c r="F5" s="35">
        <v>72.4</v>
      </c>
      <c r="G5" s="105">
        <f t="shared" si="0"/>
        <v>0.6033333333333334</v>
      </c>
      <c r="H5" s="105">
        <f aca="true" t="shared" si="1" ref="H5:H28">F5/E5</f>
        <v>0.905</v>
      </c>
    </row>
    <row r="6" spans="1:8" ht="15">
      <c r="A6" s="153"/>
      <c r="B6" s="154" t="s">
        <v>299</v>
      </c>
      <c r="C6" s="158"/>
      <c r="D6" s="35">
        <v>1088.5</v>
      </c>
      <c r="E6" s="35">
        <v>835</v>
      </c>
      <c r="F6" s="35">
        <v>1157.7</v>
      </c>
      <c r="G6" s="105">
        <f t="shared" si="0"/>
        <v>1.0635737253100597</v>
      </c>
      <c r="H6" s="105">
        <f t="shared" si="1"/>
        <v>1.3864670658682636</v>
      </c>
    </row>
    <row r="7" spans="1:8" ht="15">
      <c r="A7" s="153"/>
      <c r="B7" s="154" t="s">
        <v>9</v>
      </c>
      <c r="C7" s="158"/>
      <c r="D7" s="35">
        <v>1080</v>
      </c>
      <c r="E7" s="35">
        <v>470</v>
      </c>
      <c r="F7" s="35">
        <v>1080</v>
      </c>
      <c r="G7" s="105">
        <f t="shared" si="0"/>
        <v>1</v>
      </c>
      <c r="H7" s="105">
        <f t="shared" si="1"/>
        <v>2.297872340425532</v>
      </c>
    </row>
    <row r="8" spans="1:8" ht="15">
      <c r="A8" s="153"/>
      <c r="B8" s="154" t="s">
        <v>10</v>
      </c>
      <c r="C8" s="158"/>
      <c r="D8" s="35">
        <v>170</v>
      </c>
      <c r="E8" s="35">
        <v>90</v>
      </c>
      <c r="F8" s="35">
        <v>95.3</v>
      </c>
      <c r="G8" s="105">
        <f t="shared" si="0"/>
        <v>0.5605882352941176</v>
      </c>
      <c r="H8" s="105">
        <f t="shared" si="1"/>
        <v>1.0588888888888888</v>
      </c>
    </row>
    <row r="9" spans="1:8" ht="15">
      <c r="A9" s="153"/>
      <c r="B9" s="154" t="s">
        <v>11</v>
      </c>
      <c r="C9" s="158"/>
      <c r="D9" s="35">
        <v>1820</v>
      </c>
      <c r="E9" s="35">
        <v>1394</v>
      </c>
      <c r="F9" s="35">
        <v>2509.3</v>
      </c>
      <c r="G9" s="105">
        <f t="shared" si="0"/>
        <v>1.378736263736264</v>
      </c>
      <c r="H9" s="105">
        <f t="shared" si="1"/>
        <v>1.800071736011478</v>
      </c>
    </row>
    <row r="10" spans="1:8" ht="15">
      <c r="A10" s="153"/>
      <c r="B10" s="154" t="s">
        <v>108</v>
      </c>
      <c r="C10" s="158"/>
      <c r="D10" s="35">
        <v>10</v>
      </c>
      <c r="E10" s="35">
        <v>8</v>
      </c>
      <c r="F10" s="35">
        <v>23.7</v>
      </c>
      <c r="G10" s="105">
        <f t="shared" si="0"/>
        <v>2.37</v>
      </c>
      <c r="H10" s="105">
        <f t="shared" si="1"/>
        <v>2.9625</v>
      </c>
    </row>
    <row r="11" spans="1:8" ht="15">
      <c r="A11" s="153"/>
      <c r="B11" s="154" t="s">
        <v>12</v>
      </c>
      <c r="C11" s="158"/>
      <c r="D11" s="35">
        <v>0</v>
      </c>
      <c r="E11" s="35">
        <v>0</v>
      </c>
      <c r="F11" s="35">
        <v>0</v>
      </c>
      <c r="G11" s="105">
        <v>0</v>
      </c>
      <c r="H11" s="105">
        <v>0</v>
      </c>
    </row>
    <row r="12" spans="1:8" ht="15">
      <c r="A12" s="153"/>
      <c r="B12" s="154" t="s">
        <v>13</v>
      </c>
      <c r="C12" s="158"/>
      <c r="D12" s="35">
        <v>0</v>
      </c>
      <c r="E12" s="35">
        <v>0</v>
      </c>
      <c r="F12" s="35">
        <v>0</v>
      </c>
      <c r="G12" s="105">
        <v>0</v>
      </c>
      <c r="H12" s="105">
        <v>0</v>
      </c>
    </row>
    <row r="13" spans="1:8" ht="15">
      <c r="A13" s="153"/>
      <c r="B13" s="154" t="s">
        <v>14</v>
      </c>
      <c r="C13" s="158"/>
      <c r="D13" s="35">
        <v>0</v>
      </c>
      <c r="E13" s="35">
        <v>0</v>
      </c>
      <c r="F13" s="35">
        <v>18</v>
      </c>
      <c r="G13" s="105">
        <v>0</v>
      </c>
      <c r="H13" s="105">
        <v>0</v>
      </c>
    </row>
    <row r="14" spans="1:8" ht="15">
      <c r="A14" s="153"/>
      <c r="B14" s="154" t="s">
        <v>16</v>
      </c>
      <c r="C14" s="158"/>
      <c r="D14" s="35">
        <v>0</v>
      </c>
      <c r="E14" s="35">
        <v>0</v>
      </c>
      <c r="F14" s="35">
        <v>0</v>
      </c>
      <c r="G14" s="105">
        <v>0</v>
      </c>
      <c r="H14" s="105">
        <v>0</v>
      </c>
    </row>
    <row r="15" spans="1:8" ht="15">
      <c r="A15" s="153"/>
      <c r="B15" s="154" t="s">
        <v>17</v>
      </c>
      <c r="C15" s="158"/>
      <c r="D15" s="35">
        <v>0</v>
      </c>
      <c r="E15" s="35">
        <v>0</v>
      </c>
      <c r="F15" s="35">
        <v>0</v>
      </c>
      <c r="G15" s="105">
        <v>0</v>
      </c>
      <c r="H15" s="105">
        <v>0</v>
      </c>
    </row>
    <row r="16" spans="1:8" ht="25.5">
      <c r="A16" s="153"/>
      <c r="B16" s="154" t="s">
        <v>18</v>
      </c>
      <c r="C16" s="158"/>
      <c r="D16" s="35">
        <v>0</v>
      </c>
      <c r="E16" s="35">
        <v>0</v>
      </c>
      <c r="F16" s="35">
        <v>0</v>
      </c>
      <c r="G16" s="105">
        <v>0</v>
      </c>
      <c r="H16" s="105">
        <v>0</v>
      </c>
    </row>
    <row r="17" spans="1:8" ht="15">
      <c r="A17" s="153"/>
      <c r="B17" s="154" t="s">
        <v>119</v>
      </c>
      <c r="C17" s="158"/>
      <c r="D17" s="35">
        <v>0</v>
      </c>
      <c r="E17" s="35">
        <v>0</v>
      </c>
      <c r="F17" s="35">
        <v>11.8</v>
      </c>
      <c r="G17" s="105">
        <v>0</v>
      </c>
      <c r="H17" s="105">
        <v>0</v>
      </c>
    </row>
    <row r="18" spans="1:8" ht="15">
      <c r="A18" s="153"/>
      <c r="B18" s="154" t="s">
        <v>360</v>
      </c>
      <c r="C18" s="158"/>
      <c r="D18" s="35">
        <v>0</v>
      </c>
      <c r="E18" s="35">
        <v>0</v>
      </c>
      <c r="F18" s="35">
        <v>0</v>
      </c>
      <c r="G18" s="105">
        <v>0</v>
      </c>
      <c r="H18" s="105">
        <v>0</v>
      </c>
    </row>
    <row r="19" spans="1:8" ht="15">
      <c r="A19" s="153"/>
      <c r="B19" s="154" t="s">
        <v>122</v>
      </c>
      <c r="C19" s="158"/>
      <c r="D19" s="35">
        <v>0</v>
      </c>
      <c r="E19" s="35">
        <v>0</v>
      </c>
      <c r="F19" s="35">
        <v>0</v>
      </c>
      <c r="G19" s="105">
        <v>0</v>
      </c>
      <c r="H19" s="105">
        <v>0</v>
      </c>
    </row>
    <row r="20" spans="1:8" ht="15">
      <c r="A20" s="153"/>
      <c r="B20" s="154" t="s">
        <v>23</v>
      </c>
      <c r="C20" s="158"/>
      <c r="D20" s="35">
        <v>0</v>
      </c>
      <c r="E20" s="35">
        <v>0</v>
      </c>
      <c r="F20" s="35">
        <v>0</v>
      </c>
      <c r="G20" s="105">
        <v>0</v>
      </c>
      <c r="H20" s="105">
        <v>0</v>
      </c>
    </row>
    <row r="21" spans="1:8" ht="15">
      <c r="A21" s="153"/>
      <c r="B21" s="36" t="s">
        <v>24</v>
      </c>
      <c r="C21" s="41"/>
      <c r="D21" s="35">
        <f>D22+D23+D24+D25+D26</f>
        <v>538.4</v>
      </c>
      <c r="E21" s="35">
        <f>E22+E23+E24+E25+E26</f>
        <v>1391</v>
      </c>
      <c r="F21" s="35">
        <f>F22+F23+F24+F25+F26</f>
        <v>193.9</v>
      </c>
      <c r="G21" s="105">
        <f>F21/D21</f>
        <v>0.36014115898959886</v>
      </c>
      <c r="H21" s="105">
        <f t="shared" si="1"/>
        <v>0.1393961179007908</v>
      </c>
    </row>
    <row r="22" spans="1:8" ht="15">
      <c r="A22" s="153"/>
      <c r="B22" s="154" t="s">
        <v>25</v>
      </c>
      <c r="C22" s="158"/>
      <c r="D22" s="35">
        <v>100.6</v>
      </c>
      <c r="E22" s="35">
        <v>75.5</v>
      </c>
      <c r="F22" s="35">
        <v>83.7</v>
      </c>
      <c r="G22" s="105">
        <f>F22/D22</f>
        <v>0.8320079522862823</v>
      </c>
      <c r="H22" s="105">
        <f t="shared" si="1"/>
        <v>1.1086092715231788</v>
      </c>
    </row>
    <row r="23" spans="1:8" ht="15">
      <c r="A23" s="153"/>
      <c r="B23" s="154" t="s">
        <v>103</v>
      </c>
      <c r="C23" s="158"/>
      <c r="D23" s="35">
        <v>144.9</v>
      </c>
      <c r="E23" s="35">
        <v>120.8</v>
      </c>
      <c r="F23" s="35">
        <v>110.2</v>
      </c>
      <c r="G23" s="105">
        <f>F23/D23</f>
        <v>0.7605244996549344</v>
      </c>
      <c r="H23" s="105">
        <f t="shared" si="1"/>
        <v>0.9122516556291391</v>
      </c>
    </row>
    <row r="24" spans="1:8" ht="15">
      <c r="A24" s="153"/>
      <c r="B24" s="154" t="s">
        <v>68</v>
      </c>
      <c r="C24" s="158"/>
      <c r="D24" s="35">
        <v>292.9</v>
      </c>
      <c r="E24" s="35">
        <v>1194.7</v>
      </c>
      <c r="F24" s="35">
        <v>0</v>
      </c>
      <c r="G24" s="105">
        <v>0</v>
      </c>
      <c r="H24" s="105">
        <f t="shared" si="1"/>
        <v>0</v>
      </c>
    </row>
    <row r="25" spans="1:8" ht="25.5">
      <c r="A25" s="153"/>
      <c r="B25" s="154" t="s">
        <v>28</v>
      </c>
      <c r="C25" s="158"/>
      <c r="D25" s="35">
        <v>0</v>
      </c>
      <c r="E25" s="35">
        <v>0</v>
      </c>
      <c r="F25" s="35">
        <v>0</v>
      </c>
      <c r="G25" s="105">
        <v>0</v>
      </c>
      <c r="H25" s="105">
        <v>0</v>
      </c>
    </row>
    <row r="26" spans="1:8" ht="23.25" customHeight="1" thickBot="1">
      <c r="A26" s="153"/>
      <c r="B26" s="82" t="s">
        <v>157</v>
      </c>
      <c r="C26" s="83"/>
      <c r="D26" s="35">
        <v>0</v>
      </c>
      <c r="E26" s="35">
        <v>0</v>
      </c>
      <c r="F26" s="35">
        <v>0</v>
      </c>
      <c r="G26" s="105">
        <v>0</v>
      </c>
      <c r="H26" s="105">
        <v>0</v>
      </c>
    </row>
    <row r="27" spans="1:8" ht="18.75">
      <c r="A27" s="153"/>
      <c r="B27" s="103" t="s">
        <v>29</v>
      </c>
      <c r="C27" s="104"/>
      <c r="D27" s="151">
        <f>D4+D21</f>
        <v>4826.9</v>
      </c>
      <c r="E27" s="151">
        <f>E4+E21</f>
        <v>4268</v>
      </c>
      <c r="F27" s="151">
        <f>F4+F21</f>
        <v>5162.1</v>
      </c>
      <c r="G27" s="105">
        <f>F27/D27</f>
        <v>1.0694441567051318</v>
      </c>
      <c r="H27" s="105">
        <f t="shared" si="1"/>
        <v>1.2094892221180882</v>
      </c>
    </row>
    <row r="28" spans="1:8" ht="15">
      <c r="A28" s="153"/>
      <c r="B28" s="154" t="s">
        <v>109</v>
      </c>
      <c r="C28" s="158"/>
      <c r="D28" s="35">
        <f>D4</f>
        <v>4288.5</v>
      </c>
      <c r="E28" s="35">
        <f>E4</f>
        <v>2877</v>
      </c>
      <c r="F28" s="35">
        <f>F4</f>
        <v>4968.200000000001</v>
      </c>
      <c r="G28" s="105">
        <f>F28/D28</f>
        <v>1.1584936457968988</v>
      </c>
      <c r="H28" s="105">
        <f t="shared" si="1"/>
        <v>1.7268682655543972</v>
      </c>
    </row>
    <row r="29" spans="1:8" ht="12.75">
      <c r="A29" s="171"/>
      <c r="B29" s="182"/>
      <c r="C29" s="182"/>
      <c r="D29" s="182"/>
      <c r="E29" s="182"/>
      <c r="F29" s="182"/>
      <c r="G29" s="182"/>
      <c r="H29" s="183"/>
    </row>
    <row r="30" spans="1:8" ht="15" customHeight="1">
      <c r="A30" s="190" t="s">
        <v>161</v>
      </c>
      <c r="B30" s="174" t="s">
        <v>30</v>
      </c>
      <c r="C30" s="165" t="s">
        <v>198</v>
      </c>
      <c r="D30" s="160" t="s">
        <v>4</v>
      </c>
      <c r="E30" s="161" t="s">
        <v>394</v>
      </c>
      <c r="F30" s="161" t="s">
        <v>5</v>
      </c>
      <c r="G30" s="160" t="s">
        <v>6</v>
      </c>
      <c r="H30" s="161" t="s">
        <v>395</v>
      </c>
    </row>
    <row r="31" spans="1:8" ht="15" customHeight="1">
      <c r="A31" s="190"/>
      <c r="B31" s="174"/>
      <c r="C31" s="166"/>
      <c r="D31" s="160"/>
      <c r="E31" s="162"/>
      <c r="F31" s="162"/>
      <c r="G31" s="160"/>
      <c r="H31" s="162"/>
    </row>
    <row r="32" spans="1:8" ht="20.25" customHeight="1">
      <c r="A32" s="41" t="s">
        <v>70</v>
      </c>
      <c r="B32" s="36" t="s">
        <v>31</v>
      </c>
      <c r="C32" s="41"/>
      <c r="D32" s="85">
        <f>D33+D34+D35</f>
        <v>2451.2000000000003</v>
      </c>
      <c r="E32" s="85">
        <f>E33+E34+E35</f>
        <v>1918.4</v>
      </c>
      <c r="F32" s="85">
        <f>F33+F34+F35</f>
        <v>1915.3</v>
      </c>
      <c r="G32" s="106">
        <f>F32/D32</f>
        <v>0.7813723890339425</v>
      </c>
      <c r="H32" s="106">
        <f>F32/E32</f>
        <v>0.9983840700583819</v>
      </c>
    </row>
    <row r="33" spans="1:9" ht="66" customHeight="1">
      <c r="A33" s="158" t="s">
        <v>73</v>
      </c>
      <c r="B33" s="154" t="s">
        <v>165</v>
      </c>
      <c r="C33" s="158" t="s">
        <v>73</v>
      </c>
      <c r="D33" s="35">
        <v>2436.8</v>
      </c>
      <c r="E33" s="35">
        <v>1904</v>
      </c>
      <c r="F33" s="35">
        <v>1915.3</v>
      </c>
      <c r="G33" s="106">
        <f aca="true" t="shared" si="2" ref="G33:G61">F33/D33</f>
        <v>0.7859898227183191</v>
      </c>
      <c r="H33" s="106">
        <f aca="true" t="shared" si="3" ref="H33:H61">F33/E33</f>
        <v>1.0059348739495797</v>
      </c>
      <c r="I33" s="68"/>
    </row>
    <row r="34" spans="1:9" ht="12.75">
      <c r="A34" s="158" t="s">
        <v>75</v>
      </c>
      <c r="B34" s="154" t="s">
        <v>36</v>
      </c>
      <c r="C34" s="158" t="s">
        <v>75</v>
      </c>
      <c r="D34" s="35">
        <v>10</v>
      </c>
      <c r="E34" s="35">
        <v>10</v>
      </c>
      <c r="F34" s="35">
        <v>0</v>
      </c>
      <c r="G34" s="106">
        <f t="shared" si="2"/>
        <v>0</v>
      </c>
      <c r="H34" s="106">
        <f t="shared" si="3"/>
        <v>0</v>
      </c>
      <c r="I34" s="68"/>
    </row>
    <row r="35" spans="1:9" ht="17.25" customHeight="1">
      <c r="A35" s="158" t="s">
        <v>132</v>
      </c>
      <c r="B35" s="154" t="s">
        <v>129</v>
      </c>
      <c r="C35" s="158"/>
      <c r="D35" s="35">
        <f>D36+D37</f>
        <v>4.4</v>
      </c>
      <c r="E35" s="35">
        <f>E36+E37</f>
        <v>4.4</v>
      </c>
      <c r="F35" s="35">
        <f>F36+F37</f>
        <v>0</v>
      </c>
      <c r="G35" s="106">
        <f t="shared" si="2"/>
        <v>0</v>
      </c>
      <c r="H35" s="106">
        <v>0</v>
      </c>
      <c r="I35" s="68"/>
    </row>
    <row r="36" spans="1:9" s="15" customFormat="1" ht="25.5">
      <c r="A36" s="87"/>
      <c r="B36" s="53" t="s">
        <v>118</v>
      </c>
      <c r="C36" s="87" t="s">
        <v>215</v>
      </c>
      <c r="D36" s="88">
        <v>4.4</v>
      </c>
      <c r="E36" s="88">
        <v>4.4</v>
      </c>
      <c r="F36" s="88">
        <v>0</v>
      </c>
      <c r="G36" s="106">
        <f t="shared" si="2"/>
        <v>0</v>
      </c>
      <c r="H36" s="106">
        <v>0</v>
      </c>
      <c r="I36" s="68"/>
    </row>
    <row r="37" spans="1:9" s="15" customFormat="1" ht="29.25" customHeight="1" hidden="1">
      <c r="A37" s="87"/>
      <c r="B37" s="53" t="s">
        <v>278</v>
      </c>
      <c r="C37" s="87" t="s">
        <v>277</v>
      </c>
      <c r="D37" s="88">
        <v>0</v>
      </c>
      <c r="E37" s="88">
        <v>0</v>
      </c>
      <c r="F37" s="88">
        <v>0</v>
      </c>
      <c r="G37" s="106" t="e">
        <f t="shared" si="2"/>
        <v>#DIV/0!</v>
      </c>
      <c r="H37" s="106">
        <v>0</v>
      </c>
      <c r="I37" s="68"/>
    </row>
    <row r="38" spans="1:9" ht="17.25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110.2</v>
      </c>
      <c r="G38" s="106">
        <f t="shared" si="2"/>
        <v>0.7605244996549344</v>
      </c>
      <c r="H38" s="106">
        <f t="shared" si="3"/>
        <v>0.7605244996549344</v>
      </c>
      <c r="I38" s="68"/>
    </row>
    <row r="39" spans="1:9" ht="38.25">
      <c r="A39" s="158" t="s">
        <v>113</v>
      </c>
      <c r="B39" s="154" t="s">
        <v>171</v>
      </c>
      <c r="C39" s="158" t="s">
        <v>271</v>
      </c>
      <c r="D39" s="35">
        <v>144.9</v>
      </c>
      <c r="E39" s="35">
        <v>144.9</v>
      </c>
      <c r="F39" s="35">
        <v>110.2</v>
      </c>
      <c r="G39" s="106">
        <f t="shared" si="2"/>
        <v>0.7605244996549344</v>
      </c>
      <c r="H39" s="106">
        <f t="shared" si="3"/>
        <v>0.7605244996549344</v>
      </c>
      <c r="I39" s="68"/>
    </row>
    <row r="40" spans="1:9" ht="25.5" hidden="1">
      <c r="A40" s="41" t="s">
        <v>76</v>
      </c>
      <c r="B40" s="36" t="s">
        <v>39</v>
      </c>
      <c r="C40" s="41"/>
      <c r="D40" s="85">
        <f>D41</f>
        <v>0</v>
      </c>
      <c r="E40" s="85">
        <f>E41</f>
        <v>0</v>
      </c>
      <c r="F40" s="85">
        <f>F41</f>
        <v>0</v>
      </c>
      <c r="G40" s="106" t="e">
        <f t="shared" si="2"/>
        <v>#DIV/0!</v>
      </c>
      <c r="H40" s="106" t="e">
        <f t="shared" si="3"/>
        <v>#DIV/0!</v>
      </c>
      <c r="I40" s="68"/>
    </row>
    <row r="41" spans="1:9" ht="12.75" hidden="1">
      <c r="A41" s="158" t="s">
        <v>114</v>
      </c>
      <c r="B41" s="154" t="s">
        <v>107</v>
      </c>
      <c r="C41" s="158"/>
      <c r="D41" s="35">
        <f>D42</f>
        <v>0</v>
      </c>
      <c r="E41" s="35">
        <f>E42</f>
        <v>0</v>
      </c>
      <c r="F41" s="35">
        <v>0</v>
      </c>
      <c r="G41" s="106" t="e">
        <f t="shared" si="2"/>
        <v>#DIV/0!</v>
      </c>
      <c r="H41" s="106" t="e">
        <f t="shared" si="3"/>
        <v>#DIV/0!</v>
      </c>
      <c r="I41" s="68"/>
    </row>
    <row r="42" spans="1:9" s="15" customFormat="1" ht="54.75" customHeight="1" hidden="1">
      <c r="A42" s="87"/>
      <c r="B42" s="53" t="s">
        <v>273</v>
      </c>
      <c r="C42" s="87" t="s">
        <v>272</v>
      </c>
      <c r="D42" s="88">
        <v>0</v>
      </c>
      <c r="E42" s="88">
        <v>0</v>
      </c>
      <c r="F42" s="88">
        <v>0</v>
      </c>
      <c r="G42" s="106" t="e">
        <f t="shared" si="2"/>
        <v>#DIV/0!</v>
      </c>
      <c r="H42" s="106" t="e">
        <f t="shared" si="3"/>
        <v>#DIV/0!</v>
      </c>
      <c r="I42" s="68"/>
    </row>
    <row r="43" spans="1:9" s="15" customFormat="1" ht="21.75" customHeight="1" hidden="1">
      <c r="A43" s="41" t="s">
        <v>77</v>
      </c>
      <c r="B43" s="36" t="s">
        <v>41</v>
      </c>
      <c r="C43" s="41"/>
      <c r="D43" s="85">
        <f aca="true" t="shared" si="4" ref="D43:F44">D44</f>
        <v>0</v>
      </c>
      <c r="E43" s="85">
        <f t="shared" si="4"/>
        <v>0</v>
      </c>
      <c r="F43" s="85">
        <f t="shared" si="4"/>
        <v>0</v>
      </c>
      <c r="G43" s="106" t="e">
        <f t="shared" si="2"/>
        <v>#DIV/0!</v>
      </c>
      <c r="H43" s="106" t="e">
        <f t="shared" si="3"/>
        <v>#DIV/0!</v>
      </c>
      <c r="I43" s="68"/>
    </row>
    <row r="44" spans="1:9" s="15" customFormat="1" ht="33" customHeight="1" hidden="1">
      <c r="A44" s="155" t="s">
        <v>78</v>
      </c>
      <c r="B44" s="63" t="s">
        <v>127</v>
      </c>
      <c r="C44" s="158"/>
      <c r="D44" s="35">
        <f t="shared" si="4"/>
        <v>0</v>
      </c>
      <c r="E44" s="35">
        <f t="shared" si="4"/>
        <v>0</v>
      </c>
      <c r="F44" s="35">
        <f t="shared" si="4"/>
        <v>0</v>
      </c>
      <c r="G44" s="106" t="e">
        <f t="shared" si="2"/>
        <v>#DIV/0!</v>
      </c>
      <c r="H44" s="106" t="e">
        <f t="shared" si="3"/>
        <v>#DIV/0!</v>
      </c>
      <c r="I44" s="68"/>
    </row>
    <row r="45" spans="1:9" s="15" customFormat="1" ht="32.25" customHeight="1" hidden="1">
      <c r="A45" s="87"/>
      <c r="B45" s="56" t="s">
        <v>127</v>
      </c>
      <c r="C45" s="87" t="s">
        <v>284</v>
      </c>
      <c r="D45" s="88">
        <f>0</f>
        <v>0</v>
      </c>
      <c r="E45" s="88">
        <f>0</f>
        <v>0</v>
      </c>
      <c r="F45" s="88">
        <f>0</f>
        <v>0</v>
      </c>
      <c r="G45" s="106" t="e">
        <f t="shared" si="2"/>
        <v>#DIV/0!</v>
      </c>
      <c r="H45" s="106" t="e">
        <f t="shared" si="3"/>
        <v>#DIV/0!</v>
      </c>
      <c r="I45" s="68"/>
    </row>
    <row r="46" spans="1:9" ht="25.5">
      <c r="A46" s="41" t="s">
        <v>79</v>
      </c>
      <c r="B46" s="36" t="s">
        <v>42</v>
      </c>
      <c r="C46" s="41"/>
      <c r="D46" s="85">
        <f>D47</f>
        <v>405.7</v>
      </c>
      <c r="E46" s="85">
        <f>E47</f>
        <v>352.6</v>
      </c>
      <c r="F46" s="85">
        <f>F47</f>
        <v>332</v>
      </c>
      <c r="G46" s="106">
        <f t="shared" si="2"/>
        <v>0.8183386738969682</v>
      </c>
      <c r="H46" s="106">
        <f t="shared" si="3"/>
        <v>0.9415768576290413</v>
      </c>
      <c r="I46" s="68"/>
    </row>
    <row r="47" spans="1:9" ht="12.75">
      <c r="A47" s="158" t="s">
        <v>45</v>
      </c>
      <c r="B47" s="154" t="s">
        <v>46</v>
      </c>
      <c r="C47" s="158"/>
      <c r="D47" s="35">
        <f>D48+D49+D51+D50</f>
        <v>405.7</v>
      </c>
      <c r="E47" s="35">
        <f>E48+E49+E51+E50</f>
        <v>352.6</v>
      </c>
      <c r="F47" s="35">
        <f>F48+F49+F51+F50</f>
        <v>332</v>
      </c>
      <c r="G47" s="106">
        <f t="shared" si="2"/>
        <v>0.8183386738969682</v>
      </c>
      <c r="H47" s="106">
        <f t="shared" si="3"/>
        <v>0.9415768576290413</v>
      </c>
      <c r="I47" s="68"/>
    </row>
    <row r="48" spans="1:9" s="15" customFormat="1" ht="12.75">
      <c r="A48" s="87"/>
      <c r="B48" s="53" t="s">
        <v>181</v>
      </c>
      <c r="C48" s="87" t="s">
        <v>260</v>
      </c>
      <c r="D48" s="88">
        <v>325.3</v>
      </c>
      <c r="E48" s="88">
        <v>287.6</v>
      </c>
      <c r="F48" s="88">
        <v>325.3</v>
      </c>
      <c r="G48" s="106">
        <f t="shared" si="2"/>
        <v>1</v>
      </c>
      <c r="H48" s="106">
        <f t="shared" si="3"/>
        <v>1.1310848400556328</v>
      </c>
      <c r="I48" s="68"/>
    </row>
    <row r="49" spans="1:9" s="15" customFormat="1" ht="18" customHeight="1">
      <c r="A49" s="87"/>
      <c r="B49" s="53" t="s">
        <v>265</v>
      </c>
      <c r="C49" s="87" t="s">
        <v>261</v>
      </c>
      <c r="D49" s="88">
        <v>15</v>
      </c>
      <c r="E49" s="88">
        <v>15</v>
      </c>
      <c r="F49" s="88">
        <v>0</v>
      </c>
      <c r="G49" s="106">
        <f t="shared" si="2"/>
        <v>0</v>
      </c>
      <c r="H49" s="106">
        <v>0</v>
      </c>
      <c r="I49" s="68"/>
    </row>
    <row r="50" spans="1:9" s="15" customFormat="1" ht="18" customHeight="1">
      <c r="A50" s="87"/>
      <c r="B50" s="53" t="s">
        <v>375</v>
      </c>
      <c r="C50" s="87" t="s">
        <v>374</v>
      </c>
      <c r="D50" s="88">
        <v>10</v>
      </c>
      <c r="E50" s="88">
        <v>10</v>
      </c>
      <c r="F50" s="88">
        <v>0</v>
      </c>
      <c r="G50" s="106">
        <f t="shared" si="2"/>
        <v>0</v>
      </c>
      <c r="H50" s="106">
        <v>0</v>
      </c>
      <c r="I50" s="68"/>
    </row>
    <row r="51" spans="1:9" s="15" customFormat="1" ht="18" customHeight="1">
      <c r="A51" s="87"/>
      <c r="B51" s="53" t="s">
        <v>183</v>
      </c>
      <c r="C51" s="87" t="s">
        <v>266</v>
      </c>
      <c r="D51" s="88">
        <v>55.4</v>
      </c>
      <c r="E51" s="88">
        <v>40</v>
      </c>
      <c r="F51" s="88">
        <v>6.7</v>
      </c>
      <c r="G51" s="106">
        <f t="shared" si="2"/>
        <v>0.12093862815884478</v>
      </c>
      <c r="H51" s="106">
        <f t="shared" si="3"/>
        <v>0.1675</v>
      </c>
      <c r="I51" s="68"/>
    </row>
    <row r="52" spans="1:9" ht="29.25" customHeight="1">
      <c r="A52" s="57" t="s">
        <v>130</v>
      </c>
      <c r="B52" s="156" t="s">
        <v>128</v>
      </c>
      <c r="C52" s="57"/>
      <c r="D52" s="42">
        <f>D54</f>
        <v>1</v>
      </c>
      <c r="E52" s="42">
        <f>E54</f>
        <v>1</v>
      </c>
      <c r="F52" s="42">
        <f>F54</f>
        <v>1</v>
      </c>
      <c r="G52" s="106">
        <f t="shared" si="2"/>
        <v>1</v>
      </c>
      <c r="H52" s="106">
        <f t="shared" si="3"/>
        <v>1</v>
      </c>
      <c r="I52" s="68"/>
    </row>
    <row r="53" spans="1:9" ht="29.25" customHeight="1">
      <c r="A53" s="155" t="s">
        <v>124</v>
      </c>
      <c r="B53" s="63" t="s">
        <v>131</v>
      </c>
      <c r="C53" s="155"/>
      <c r="D53" s="35">
        <f>D54</f>
        <v>1</v>
      </c>
      <c r="E53" s="35">
        <f>E54</f>
        <v>1</v>
      </c>
      <c r="F53" s="35">
        <f>F54</f>
        <v>1</v>
      </c>
      <c r="G53" s="106">
        <f t="shared" si="2"/>
        <v>1</v>
      </c>
      <c r="H53" s="106">
        <f t="shared" si="3"/>
        <v>1</v>
      </c>
      <c r="I53" s="68"/>
    </row>
    <row r="54" spans="1:9" s="15" customFormat="1" ht="31.5" customHeight="1">
      <c r="A54" s="87"/>
      <c r="B54" s="53" t="s">
        <v>274</v>
      </c>
      <c r="C54" s="87" t="s">
        <v>267</v>
      </c>
      <c r="D54" s="88">
        <v>1</v>
      </c>
      <c r="E54" s="88">
        <f>1</f>
        <v>1</v>
      </c>
      <c r="F54" s="88">
        <v>1</v>
      </c>
      <c r="G54" s="106">
        <f t="shared" si="2"/>
        <v>1</v>
      </c>
      <c r="H54" s="106">
        <f t="shared" si="3"/>
        <v>1</v>
      </c>
      <c r="I54" s="68"/>
    </row>
    <row r="55" spans="1:9" ht="17.25" customHeight="1" hidden="1">
      <c r="A55" s="41" t="s">
        <v>47</v>
      </c>
      <c r="B55" s="36" t="s">
        <v>48</v>
      </c>
      <c r="C55" s="41"/>
      <c r="D55" s="85">
        <f aca="true" t="shared" si="5" ref="D55:F56">D56</f>
        <v>0</v>
      </c>
      <c r="E55" s="85">
        <f t="shared" si="5"/>
        <v>0</v>
      </c>
      <c r="F55" s="85">
        <f t="shared" si="5"/>
        <v>0</v>
      </c>
      <c r="G55" s="106" t="e">
        <f t="shared" si="2"/>
        <v>#DIV/0!</v>
      </c>
      <c r="H55" s="106" t="e">
        <f t="shared" si="3"/>
        <v>#DIV/0!</v>
      </c>
      <c r="I55" s="68"/>
    </row>
    <row r="56" spans="1:9" ht="12.75" hidden="1">
      <c r="A56" s="158" t="s">
        <v>52</v>
      </c>
      <c r="B56" s="154" t="s">
        <v>53</v>
      </c>
      <c r="C56" s="158"/>
      <c r="D56" s="35">
        <f t="shared" si="5"/>
        <v>0</v>
      </c>
      <c r="E56" s="35">
        <f t="shared" si="5"/>
        <v>0</v>
      </c>
      <c r="F56" s="35">
        <f t="shared" si="5"/>
        <v>0</v>
      </c>
      <c r="G56" s="106" t="e">
        <f t="shared" si="2"/>
        <v>#DIV/0!</v>
      </c>
      <c r="H56" s="106" t="e">
        <f t="shared" si="3"/>
        <v>#DIV/0!</v>
      </c>
      <c r="I56" s="68"/>
    </row>
    <row r="57" spans="1:9" s="15" customFormat="1" ht="27" customHeight="1" hidden="1">
      <c r="A57" s="87"/>
      <c r="B57" s="53" t="s">
        <v>268</v>
      </c>
      <c r="C57" s="87" t="s">
        <v>269</v>
      </c>
      <c r="D57" s="88">
        <v>0</v>
      </c>
      <c r="E57" s="88">
        <v>0</v>
      </c>
      <c r="F57" s="88">
        <v>0</v>
      </c>
      <c r="G57" s="106" t="e">
        <f t="shared" si="2"/>
        <v>#DIV/0!</v>
      </c>
      <c r="H57" s="106" t="e">
        <f t="shared" si="3"/>
        <v>#DIV/0!</v>
      </c>
      <c r="I57" s="68"/>
    </row>
    <row r="58" spans="1:9" ht="23.25" customHeight="1">
      <c r="A58" s="41"/>
      <c r="B58" s="36" t="s">
        <v>101</v>
      </c>
      <c r="C58" s="41"/>
      <c r="D58" s="35">
        <f>D59</f>
        <v>2877.8</v>
      </c>
      <c r="E58" s="35">
        <f>E59</f>
        <v>2922.8</v>
      </c>
      <c r="F58" s="35">
        <f>F59</f>
        <v>2857.6</v>
      </c>
      <c r="G58" s="106">
        <f t="shared" si="2"/>
        <v>0.9929807491834038</v>
      </c>
      <c r="H58" s="106">
        <f t="shared" si="3"/>
        <v>0.977692623511701</v>
      </c>
      <c r="I58" s="68"/>
    </row>
    <row r="59" spans="1:9" s="15" customFormat="1" ht="25.5">
      <c r="A59" s="87"/>
      <c r="B59" s="53" t="s">
        <v>102</v>
      </c>
      <c r="C59" s="87" t="s">
        <v>202</v>
      </c>
      <c r="D59" s="88">
        <v>2877.8</v>
      </c>
      <c r="E59" s="88">
        <v>2922.8</v>
      </c>
      <c r="F59" s="88">
        <v>2857.6</v>
      </c>
      <c r="G59" s="106">
        <f t="shared" si="2"/>
        <v>0.9929807491834038</v>
      </c>
      <c r="H59" s="106">
        <f t="shared" si="3"/>
        <v>0.977692623511701</v>
      </c>
      <c r="I59" s="68"/>
    </row>
    <row r="60" spans="1:9" ht="24.75" customHeight="1">
      <c r="A60" s="158"/>
      <c r="B60" s="64" t="s">
        <v>69</v>
      </c>
      <c r="C60" s="89"/>
      <c r="D60" s="90">
        <f>D32+D38+D40+D43+D46+D52+D55+D58</f>
        <v>5880.6</v>
      </c>
      <c r="E60" s="90">
        <f>E32+E38+E40+E43+E46+E52+E55+E58</f>
        <v>5339.700000000001</v>
      </c>
      <c r="F60" s="90">
        <f>F32+F38+F40+F43+F46+F52+F55+F58</f>
        <v>5216.1</v>
      </c>
      <c r="G60" s="106">
        <f t="shared" si="2"/>
        <v>0.8870013263952657</v>
      </c>
      <c r="H60" s="106">
        <f t="shared" si="3"/>
        <v>0.9768526321703466</v>
      </c>
      <c r="I60" s="68"/>
    </row>
    <row r="61" spans="1:9" ht="15">
      <c r="A61" s="91"/>
      <c r="B61" s="154" t="s">
        <v>84</v>
      </c>
      <c r="C61" s="158"/>
      <c r="D61" s="92">
        <f>D58</f>
        <v>2877.8</v>
      </c>
      <c r="E61" s="92">
        <f>E58</f>
        <v>2922.8</v>
      </c>
      <c r="F61" s="92">
        <f>F58</f>
        <v>2857.6</v>
      </c>
      <c r="G61" s="106">
        <f t="shared" si="2"/>
        <v>0.9929807491834038</v>
      </c>
      <c r="H61" s="106">
        <f t="shared" si="3"/>
        <v>0.977692623511701</v>
      </c>
      <c r="I61" s="68"/>
    </row>
    <row r="62" ht="15">
      <c r="A62" s="93"/>
    </row>
    <row r="63" ht="12.75">
      <c r="A63" s="66"/>
    </row>
    <row r="64" spans="1:6" ht="15">
      <c r="A64" s="66"/>
      <c r="B64" s="72" t="s">
        <v>94</v>
      </c>
      <c r="C64" s="93"/>
      <c r="F64" s="67">
        <v>1191.1</v>
      </c>
    </row>
    <row r="65" spans="1:3" ht="15">
      <c r="A65" s="66"/>
      <c r="B65" s="72"/>
      <c r="C65" s="93"/>
    </row>
    <row r="66" spans="1:6" ht="15">
      <c r="A66" s="66"/>
      <c r="B66" s="72" t="s">
        <v>85</v>
      </c>
      <c r="C66" s="93"/>
      <c r="F66" s="68"/>
    </row>
    <row r="67" spans="1:3" ht="15">
      <c r="A67" s="66"/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7" spans="2:3" ht="15">
      <c r="B77" s="72"/>
      <c r="C77" s="93"/>
    </row>
    <row r="78" spans="2:3" ht="15">
      <c r="B78" s="72"/>
      <c r="C78" s="93"/>
    </row>
    <row r="79" spans="2:8" ht="15">
      <c r="B79" s="72" t="s">
        <v>93</v>
      </c>
      <c r="C79" s="93"/>
      <c r="F79" s="68">
        <f>F64+F27-F60</f>
        <v>1137.1000000000004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7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8.00390625" style="67" customWidth="1"/>
    <col min="2" max="2" width="36.140625" style="67" customWidth="1"/>
    <col min="3" max="3" width="9.421875" style="66" hidden="1" customWidth="1"/>
    <col min="4" max="4" width="10.00390625" style="67" customWidth="1"/>
    <col min="5" max="5" width="11.8515625" style="67" hidden="1" customWidth="1"/>
    <col min="6" max="6" width="11.140625" style="67" customWidth="1"/>
    <col min="7" max="7" width="9.8515625" style="67" customWidth="1"/>
    <col min="8" max="8" width="10.28125" style="67" hidden="1" customWidth="1"/>
    <col min="9" max="16384" width="9.140625" style="1" customWidth="1"/>
  </cols>
  <sheetData>
    <row r="1" spans="1:8" s="5" customFormat="1" ht="58.5" customHeight="1">
      <c r="A1" s="167" t="s">
        <v>402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79"/>
      <c r="B2" s="174" t="s">
        <v>3</v>
      </c>
      <c r="C2" s="80"/>
      <c r="D2" s="160" t="s">
        <v>4</v>
      </c>
      <c r="E2" s="161" t="s">
        <v>394</v>
      </c>
      <c r="F2" s="160" t="s">
        <v>5</v>
      </c>
      <c r="G2" s="191" t="s">
        <v>149</v>
      </c>
      <c r="H2" s="161" t="s">
        <v>395</v>
      </c>
    </row>
    <row r="3" spans="1:8" ht="31.5" customHeight="1">
      <c r="A3" s="153"/>
      <c r="B3" s="174"/>
      <c r="C3" s="80"/>
      <c r="D3" s="160"/>
      <c r="E3" s="162"/>
      <c r="F3" s="160"/>
      <c r="G3" s="192"/>
      <c r="H3" s="162"/>
    </row>
    <row r="4" spans="1:8" ht="18.75" customHeight="1">
      <c r="A4" s="153"/>
      <c r="B4" s="150" t="s">
        <v>83</v>
      </c>
      <c r="C4" s="80"/>
      <c r="D4" s="142">
        <f>D5+D6+D7+D8+D9+D10+D11+D12+D13+D14+D15+D16+D17+D18+D19</f>
        <v>2330.1</v>
      </c>
      <c r="E4" s="142">
        <f>E5+E6+E7+E8+E9+E10+E11+E12+E13+E14+E15+E16+E17+E18+E19</f>
        <v>1948</v>
      </c>
      <c r="F4" s="142">
        <f>F5+F6+F7+F8+F9+F10+F11+F12+F13+F14+F15+F16+F17+F18+F19</f>
        <v>2813.5</v>
      </c>
      <c r="G4" s="144">
        <f>F4/D4</f>
        <v>1.2074589073430326</v>
      </c>
      <c r="H4" s="144">
        <f>F4/E4</f>
        <v>1.4443018480492813</v>
      </c>
    </row>
    <row r="5" spans="1:8" ht="15">
      <c r="A5" s="153"/>
      <c r="B5" s="154" t="s">
        <v>7</v>
      </c>
      <c r="C5" s="158"/>
      <c r="D5" s="35">
        <v>220</v>
      </c>
      <c r="E5" s="35">
        <v>150</v>
      </c>
      <c r="F5" s="35">
        <v>182</v>
      </c>
      <c r="G5" s="81">
        <f aca="true" t="shared" si="0" ref="G5:G27">F5/D5</f>
        <v>0.8272727272727273</v>
      </c>
      <c r="H5" s="81">
        <f aca="true" t="shared" si="1" ref="H5:H27">F5/E5</f>
        <v>1.2133333333333334</v>
      </c>
    </row>
    <row r="6" spans="1:8" ht="15">
      <c r="A6" s="153"/>
      <c r="B6" s="154" t="s">
        <v>299</v>
      </c>
      <c r="C6" s="158"/>
      <c r="D6" s="35">
        <v>480.1</v>
      </c>
      <c r="E6" s="35">
        <v>380</v>
      </c>
      <c r="F6" s="35">
        <v>460.6</v>
      </c>
      <c r="G6" s="81">
        <f t="shared" si="0"/>
        <v>0.9593834617787961</v>
      </c>
      <c r="H6" s="81">
        <f t="shared" si="1"/>
        <v>1.2121052631578948</v>
      </c>
    </row>
    <row r="7" spans="1:8" ht="15">
      <c r="A7" s="153"/>
      <c r="B7" s="154" t="s">
        <v>9</v>
      </c>
      <c r="C7" s="158"/>
      <c r="D7" s="35">
        <v>100</v>
      </c>
      <c r="E7" s="35">
        <v>90</v>
      </c>
      <c r="F7" s="35">
        <v>121.2</v>
      </c>
      <c r="G7" s="81">
        <f t="shared" si="0"/>
        <v>1.212</v>
      </c>
      <c r="H7" s="81">
        <v>0</v>
      </c>
    </row>
    <row r="8" spans="1:8" ht="15">
      <c r="A8" s="153"/>
      <c r="B8" s="154" t="s">
        <v>10</v>
      </c>
      <c r="C8" s="158"/>
      <c r="D8" s="35">
        <v>120</v>
      </c>
      <c r="E8" s="35">
        <v>80</v>
      </c>
      <c r="F8" s="35">
        <v>101</v>
      </c>
      <c r="G8" s="81">
        <f t="shared" si="0"/>
        <v>0.8416666666666667</v>
      </c>
      <c r="H8" s="81">
        <f t="shared" si="1"/>
        <v>1.2625</v>
      </c>
    </row>
    <row r="9" spans="1:8" ht="15">
      <c r="A9" s="153"/>
      <c r="B9" s="154" t="s">
        <v>11</v>
      </c>
      <c r="C9" s="158"/>
      <c r="D9" s="35">
        <v>1400</v>
      </c>
      <c r="E9" s="35">
        <v>1240</v>
      </c>
      <c r="F9" s="35">
        <v>1935.5</v>
      </c>
      <c r="G9" s="81">
        <f t="shared" si="0"/>
        <v>1.3825</v>
      </c>
      <c r="H9" s="81">
        <f t="shared" si="1"/>
        <v>1.5608870967741935</v>
      </c>
    </row>
    <row r="10" spans="1:8" ht="15">
      <c r="A10" s="153"/>
      <c r="B10" s="154" t="s">
        <v>108</v>
      </c>
      <c r="C10" s="158"/>
      <c r="D10" s="35">
        <v>10</v>
      </c>
      <c r="E10" s="35">
        <v>8</v>
      </c>
      <c r="F10" s="35">
        <v>13.2</v>
      </c>
      <c r="G10" s="81">
        <f t="shared" si="0"/>
        <v>1.3199999999999998</v>
      </c>
      <c r="H10" s="81">
        <f t="shared" si="1"/>
        <v>1.65</v>
      </c>
    </row>
    <row r="11" spans="1:8" ht="15">
      <c r="A11" s="153"/>
      <c r="B11" s="154" t="s">
        <v>12</v>
      </c>
      <c r="C11" s="158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53"/>
      <c r="B12" s="154" t="s">
        <v>13</v>
      </c>
      <c r="C12" s="158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53"/>
      <c r="B13" s="154" t="s">
        <v>14</v>
      </c>
      <c r="C13" s="158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53"/>
      <c r="B14" s="154" t="s">
        <v>16</v>
      </c>
      <c r="C14" s="158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23.25" customHeight="1">
      <c r="A15" s="153"/>
      <c r="B15" s="154" t="s">
        <v>17</v>
      </c>
      <c r="C15" s="158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53"/>
      <c r="B16" s="154" t="s">
        <v>18</v>
      </c>
      <c r="C16" s="158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5.5">
      <c r="A17" s="153"/>
      <c r="B17" s="154" t="s">
        <v>349</v>
      </c>
      <c r="C17" s="158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53"/>
      <c r="B18" s="154" t="s">
        <v>122</v>
      </c>
      <c r="C18" s="158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53"/>
      <c r="B19" s="154" t="s">
        <v>23</v>
      </c>
      <c r="C19" s="158"/>
      <c r="D19" s="35">
        <v>0</v>
      </c>
      <c r="E19" s="35">
        <v>0</v>
      </c>
      <c r="F19" s="35">
        <v>0</v>
      </c>
      <c r="G19" s="81">
        <v>0</v>
      </c>
      <c r="H19" s="81">
        <v>0</v>
      </c>
    </row>
    <row r="20" spans="1:8" ht="25.5">
      <c r="A20" s="153"/>
      <c r="B20" s="36" t="s">
        <v>82</v>
      </c>
      <c r="C20" s="41"/>
      <c r="D20" s="35">
        <f>D21+D22+D23+D24+D25</f>
        <v>805.1</v>
      </c>
      <c r="E20" s="35">
        <f>E21+E22+E23+E24+E25</f>
        <v>616.2</v>
      </c>
      <c r="F20" s="35">
        <f>F21+F22+F23+F24+F25</f>
        <v>185.1</v>
      </c>
      <c r="G20" s="81">
        <f t="shared" si="0"/>
        <v>0.2299093280337846</v>
      </c>
      <c r="H20" s="81">
        <f t="shared" si="1"/>
        <v>0.3003894839337877</v>
      </c>
    </row>
    <row r="21" spans="1:8" ht="15">
      <c r="A21" s="153"/>
      <c r="B21" s="154" t="s">
        <v>25</v>
      </c>
      <c r="C21" s="158"/>
      <c r="D21" s="35">
        <v>206.1</v>
      </c>
      <c r="E21" s="35">
        <v>154.6</v>
      </c>
      <c r="F21" s="158" t="s">
        <v>412</v>
      </c>
      <c r="G21" s="81">
        <f t="shared" si="0"/>
        <v>0.35419699175157693</v>
      </c>
      <c r="H21" s="81">
        <f t="shared" si="1"/>
        <v>0.4721862871927555</v>
      </c>
    </row>
    <row r="22" spans="1:8" ht="15">
      <c r="A22" s="153"/>
      <c r="B22" s="154" t="s">
        <v>103</v>
      </c>
      <c r="C22" s="158"/>
      <c r="D22" s="35">
        <v>144.9</v>
      </c>
      <c r="E22" s="35">
        <v>120.8</v>
      </c>
      <c r="F22" s="35">
        <v>112.1</v>
      </c>
      <c r="G22" s="81">
        <f t="shared" si="0"/>
        <v>0.7736369910282953</v>
      </c>
      <c r="H22" s="81">
        <f t="shared" si="1"/>
        <v>0.9279801324503311</v>
      </c>
    </row>
    <row r="23" spans="1:8" ht="15">
      <c r="A23" s="153"/>
      <c r="B23" s="154" t="s">
        <v>68</v>
      </c>
      <c r="C23" s="158"/>
      <c r="D23" s="35">
        <v>454.1</v>
      </c>
      <c r="E23" s="35">
        <v>340.8</v>
      </c>
      <c r="F23" s="35">
        <v>0</v>
      </c>
      <c r="G23" s="81">
        <v>0</v>
      </c>
      <c r="H23" s="81">
        <f t="shared" si="1"/>
        <v>0</v>
      </c>
    </row>
    <row r="24" spans="1:8" ht="25.5">
      <c r="A24" s="153"/>
      <c r="B24" s="154" t="s">
        <v>28</v>
      </c>
      <c r="C24" s="158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53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26.25" customHeight="1">
      <c r="A26" s="153"/>
      <c r="B26" s="103" t="s">
        <v>29</v>
      </c>
      <c r="C26" s="104"/>
      <c r="D26" s="151">
        <f>D4+D20</f>
        <v>3135.2</v>
      </c>
      <c r="E26" s="151">
        <f>E4+E20</f>
        <v>2564.2</v>
      </c>
      <c r="F26" s="151">
        <f>F4+F20</f>
        <v>2998.6</v>
      </c>
      <c r="G26" s="81">
        <f t="shared" si="0"/>
        <v>0.9564302117887217</v>
      </c>
      <c r="H26" s="81">
        <f t="shared" si="1"/>
        <v>1.1694095624366274</v>
      </c>
    </row>
    <row r="27" spans="1:8" ht="40.5" customHeight="1">
      <c r="A27" s="153"/>
      <c r="B27" s="154" t="s">
        <v>109</v>
      </c>
      <c r="C27" s="158"/>
      <c r="D27" s="35">
        <f>D4</f>
        <v>2330.1</v>
      </c>
      <c r="E27" s="35">
        <f>E4</f>
        <v>1948</v>
      </c>
      <c r="F27" s="35">
        <f>F4</f>
        <v>2813.5</v>
      </c>
      <c r="G27" s="81">
        <f t="shared" si="0"/>
        <v>1.2074589073430326</v>
      </c>
      <c r="H27" s="81">
        <f t="shared" si="1"/>
        <v>1.4443018480492813</v>
      </c>
    </row>
    <row r="28" spans="1:8" ht="12.75">
      <c r="A28" s="171"/>
      <c r="B28" s="193"/>
      <c r="C28" s="193"/>
      <c r="D28" s="193"/>
      <c r="E28" s="193"/>
      <c r="F28" s="193"/>
      <c r="G28" s="193"/>
      <c r="H28" s="194"/>
    </row>
    <row r="29" spans="1:8" ht="15" customHeight="1">
      <c r="A29" s="190" t="s">
        <v>161</v>
      </c>
      <c r="B29" s="174" t="s">
        <v>30</v>
      </c>
      <c r="C29" s="165" t="s">
        <v>198</v>
      </c>
      <c r="D29" s="160" t="s">
        <v>4</v>
      </c>
      <c r="E29" s="161" t="s">
        <v>394</v>
      </c>
      <c r="F29" s="161" t="s">
        <v>5</v>
      </c>
      <c r="G29" s="191" t="s">
        <v>149</v>
      </c>
      <c r="H29" s="161" t="s">
        <v>396</v>
      </c>
    </row>
    <row r="30" spans="1:8" ht="27.75" customHeight="1">
      <c r="A30" s="190"/>
      <c r="B30" s="174"/>
      <c r="C30" s="166"/>
      <c r="D30" s="160"/>
      <c r="E30" s="162"/>
      <c r="F30" s="162"/>
      <c r="G30" s="192"/>
      <c r="H30" s="162"/>
    </row>
    <row r="31" spans="1:8" ht="25.5">
      <c r="A31" s="41" t="s">
        <v>70</v>
      </c>
      <c r="B31" s="36" t="s">
        <v>31</v>
      </c>
      <c r="C31" s="41"/>
      <c r="D31" s="85">
        <f>D32+D33+D34</f>
        <v>1757.4</v>
      </c>
      <c r="E31" s="85">
        <f>E32+E33+E34</f>
        <v>1562.1</v>
      </c>
      <c r="F31" s="85">
        <f>F32+F33+F34</f>
        <v>1337.5</v>
      </c>
      <c r="G31" s="86">
        <f>F31/D31</f>
        <v>0.7610674860589507</v>
      </c>
      <c r="H31" s="102">
        <f>F31/E31</f>
        <v>0.856219192113181</v>
      </c>
    </row>
    <row r="32" spans="1:9" ht="77.25" customHeight="1">
      <c r="A32" s="158" t="s">
        <v>73</v>
      </c>
      <c r="B32" s="154" t="s">
        <v>165</v>
      </c>
      <c r="C32" s="158" t="s">
        <v>73</v>
      </c>
      <c r="D32" s="35">
        <v>1742.9</v>
      </c>
      <c r="E32" s="35">
        <v>1550.1</v>
      </c>
      <c r="F32" s="35">
        <v>1337.5</v>
      </c>
      <c r="G32" s="86">
        <f aca="true" t="shared" si="2" ref="G32:G62">F32/D32</f>
        <v>0.7673991623156807</v>
      </c>
      <c r="H32" s="102">
        <f aca="true" t="shared" si="3" ref="H32:H62">F32/E32</f>
        <v>0.8628475582220503</v>
      </c>
      <c r="I32" s="140"/>
    </row>
    <row r="33" spans="1:9" ht="12.75">
      <c r="A33" s="158" t="s">
        <v>75</v>
      </c>
      <c r="B33" s="154" t="s">
        <v>36</v>
      </c>
      <c r="C33" s="158" t="s">
        <v>75</v>
      </c>
      <c r="D33" s="35">
        <v>10</v>
      </c>
      <c r="E33" s="35">
        <v>7.5</v>
      </c>
      <c r="F33" s="35">
        <v>0</v>
      </c>
      <c r="G33" s="86">
        <f t="shared" si="2"/>
        <v>0</v>
      </c>
      <c r="H33" s="102">
        <f t="shared" si="3"/>
        <v>0</v>
      </c>
      <c r="I33" s="140"/>
    </row>
    <row r="34" spans="1:9" ht="12.75">
      <c r="A34" s="158" t="s">
        <v>132</v>
      </c>
      <c r="B34" s="154" t="s">
        <v>129</v>
      </c>
      <c r="C34" s="158"/>
      <c r="D34" s="35">
        <f>D35</f>
        <v>4.5</v>
      </c>
      <c r="E34" s="35">
        <f>E35</f>
        <v>4.5</v>
      </c>
      <c r="F34" s="35">
        <f>F35</f>
        <v>0</v>
      </c>
      <c r="G34" s="86">
        <f t="shared" si="2"/>
        <v>0</v>
      </c>
      <c r="H34" s="102">
        <v>0</v>
      </c>
      <c r="I34" s="140"/>
    </row>
    <row r="35" spans="1:9" s="15" customFormat="1" ht="25.5">
      <c r="A35" s="87"/>
      <c r="B35" s="53" t="s">
        <v>118</v>
      </c>
      <c r="C35" s="87" t="s">
        <v>215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102">
        <v>0</v>
      </c>
      <c r="I35" s="140"/>
    </row>
    <row r="36" spans="1:9" ht="14.2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112.1</v>
      </c>
      <c r="G36" s="86">
        <f t="shared" si="2"/>
        <v>0.7736369910282953</v>
      </c>
      <c r="H36" s="102">
        <f t="shared" si="3"/>
        <v>0.7736369910282953</v>
      </c>
      <c r="I36" s="140"/>
    </row>
    <row r="37" spans="1:9" ht="38.25">
      <c r="A37" s="158" t="s">
        <v>113</v>
      </c>
      <c r="B37" s="154" t="s">
        <v>171</v>
      </c>
      <c r="C37" s="158" t="s">
        <v>271</v>
      </c>
      <c r="D37" s="35">
        <v>144.9</v>
      </c>
      <c r="E37" s="35">
        <v>144.9</v>
      </c>
      <c r="F37" s="35">
        <v>112.1</v>
      </c>
      <c r="G37" s="86">
        <f t="shared" si="2"/>
        <v>0.7736369910282953</v>
      </c>
      <c r="H37" s="102">
        <f t="shared" si="3"/>
        <v>0.7736369910282953</v>
      </c>
      <c r="I37" s="140"/>
    </row>
    <row r="38" spans="1:9" ht="25.5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  <c r="I38" s="140"/>
    </row>
    <row r="39" spans="1:9" ht="12.75" hidden="1">
      <c r="A39" s="158" t="s">
        <v>114</v>
      </c>
      <c r="B39" s="154" t="s">
        <v>107</v>
      </c>
      <c r="C39" s="158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  <c r="I39" s="140"/>
    </row>
    <row r="40" spans="1:9" s="15" customFormat="1" ht="54.75" customHeight="1" hidden="1">
      <c r="A40" s="87"/>
      <c r="B40" s="53" t="s">
        <v>204</v>
      </c>
      <c r="C40" s="87" t="s">
        <v>203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102" t="e">
        <f t="shared" si="3"/>
        <v>#DIV/0!</v>
      </c>
      <c r="I40" s="140"/>
    </row>
    <row r="41" spans="1:9" s="15" customFormat="1" ht="18.75" customHeight="1">
      <c r="A41" s="41" t="s">
        <v>77</v>
      </c>
      <c r="B41" s="36" t="s">
        <v>41</v>
      </c>
      <c r="C41" s="41"/>
      <c r="D41" s="85">
        <f aca="true" t="shared" si="5" ref="D41:F42">D42</f>
        <v>4.8</v>
      </c>
      <c r="E41" s="85">
        <f t="shared" si="5"/>
        <v>0</v>
      </c>
      <c r="F41" s="85">
        <f t="shared" si="5"/>
        <v>4.8</v>
      </c>
      <c r="G41" s="86">
        <f t="shared" si="2"/>
        <v>1</v>
      </c>
      <c r="H41" s="102" t="e">
        <f t="shared" si="3"/>
        <v>#DIV/0!</v>
      </c>
      <c r="I41" s="140"/>
    </row>
    <row r="42" spans="1:9" s="15" customFormat="1" ht="27" customHeight="1">
      <c r="A42" s="155" t="s">
        <v>78</v>
      </c>
      <c r="B42" s="63" t="s">
        <v>127</v>
      </c>
      <c r="C42" s="158"/>
      <c r="D42" s="35">
        <f t="shared" si="5"/>
        <v>4.8</v>
      </c>
      <c r="E42" s="35">
        <f t="shared" si="5"/>
        <v>0</v>
      </c>
      <c r="F42" s="35">
        <f t="shared" si="5"/>
        <v>4.8</v>
      </c>
      <c r="G42" s="86">
        <f t="shared" si="2"/>
        <v>1</v>
      </c>
      <c r="H42" s="102" t="e">
        <f t="shared" si="3"/>
        <v>#DIV/0!</v>
      </c>
      <c r="I42" s="140"/>
    </row>
    <row r="43" spans="1:9" s="15" customFormat="1" ht="32.25" customHeight="1">
      <c r="A43" s="87"/>
      <c r="B43" s="56" t="s">
        <v>127</v>
      </c>
      <c r="C43" s="87" t="s">
        <v>284</v>
      </c>
      <c r="D43" s="88">
        <v>4.8</v>
      </c>
      <c r="E43" s="88">
        <v>0</v>
      </c>
      <c r="F43" s="88">
        <v>4.8</v>
      </c>
      <c r="G43" s="86">
        <f t="shared" si="2"/>
        <v>1</v>
      </c>
      <c r="H43" s="102" t="e">
        <f t="shared" si="3"/>
        <v>#DIV/0!</v>
      </c>
      <c r="I43" s="140"/>
    </row>
    <row r="44" spans="1:9" ht="25.5">
      <c r="A44" s="41" t="s">
        <v>79</v>
      </c>
      <c r="B44" s="36" t="s">
        <v>42</v>
      </c>
      <c r="C44" s="41"/>
      <c r="D44" s="85">
        <f>D45</f>
        <v>172.1</v>
      </c>
      <c r="E44" s="85">
        <f>E45</f>
        <v>147.4</v>
      </c>
      <c r="F44" s="85">
        <f>F45</f>
        <v>155</v>
      </c>
      <c r="G44" s="86">
        <f t="shared" si="2"/>
        <v>0.9006391632771644</v>
      </c>
      <c r="H44" s="102">
        <f t="shared" si="3"/>
        <v>1.0515603799185889</v>
      </c>
      <c r="I44" s="140"/>
    </row>
    <row r="45" spans="1:9" ht="12.75">
      <c r="A45" s="158" t="s">
        <v>45</v>
      </c>
      <c r="B45" s="154" t="s">
        <v>46</v>
      </c>
      <c r="C45" s="158"/>
      <c r="D45" s="35">
        <f>D46+D47+D49+D48</f>
        <v>172.1</v>
      </c>
      <c r="E45" s="35">
        <f>E46+E47+E49+E48</f>
        <v>147.4</v>
      </c>
      <c r="F45" s="35">
        <f>F46+F47+F49+F48</f>
        <v>155</v>
      </c>
      <c r="G45" s="86">
        <f t="shared" si="2"/>
        <v>0.9006391632771644</v>
      </c>
      <c r="H45" s="102">
        <f t="shared" si="3"/>
        <v>1.0515603799185889</v>
      </c>
      <c r="I45" s="140"/>
    </row>
    <row r="46" spans="1:9" s="15" customFormat="1" ht="12.75">
      <c r="A46" s="87"/>
      <c r="B46" s="53" t="s">
        <v>181</v>
      </c>
      <c r="C46" s="87" t="s">
        <v>260</v>
      </c>
      <c r="D46" s="88">
        <v>96</v>
      </c>
      <c r="E46" s="88">
        <v>72</v>
      </c>
      <c r="F46" s="88">
        <v>80</v>
      </c>
      <c r="G46" s="86">
        <f t="shared" si="2"/>
        <v>0.8333333333333334</v>
      </c>
      <c r="H46" s="102">
        <f t="shared" si="3"/>
        <v>1.1111111111111112</v>
      </c>
      <c r="I46" s="140"/>
    </row>
    <row r="47" spans="1:9" s="15" customFormat="1" ht="20.25" customHeight="1" hidden="1">
      <c r="A47" s="87"/>
      <c r="B47" s="53" t="s">
        <v>265</v>
      </c>
      <c r="C47" s="87" t="s">
        <v>261</v>
      </c>
      <c r="D47" s="88">
        <v>0</v>
      </c>
      <c r="E47" s="88">
        <v>0</v>
      </c>
      <c r="F47" s="88">
        <v>0</v>
      </c>
      <c r="G47" s="86" t="e">
        <f t="shared" si="2"/>
        <v>#DIV/0!</v>
      </c>
      <c r="H47" s="102">
        <v>0</v>
      </c>
      <c r="I47" s="140"/>
    </row>
    <row r="48" spans="1:9" s="15" customFormat="1" ht="20.25" customHeight="1" hidden="1">
      <c r="A48" s="87"/>
      <c r="B48" s="53" t="s">
        <v>375</v>
      </c>
      <c r="C48" s="87" t="s">
        <v>374</v>
      </c>
      <c r="D48" s="88">
        <v>0</v>
      </c>
      <c r="E48" s="88">
        <v>0</v>
      </c>
      <c r="F48" s="88">
        <v>0</v>
      </c>
      <c r="G48" s="86" t="e">
        <f t="shared" si="2"/>
        <v>#DIV/0!</v>
      </c>
      <c r="H48" s="102">
        <v>0</v>
      </c>
      <c r="I48" s="140"/>
    </row>
    <row r="49" spans="1:9" s="15" customFormat="1" ht="28.5" customHeight="1">
      <c r="A49" s="87"/>
      <c r="B49" s="53" t="s">
        <v>183</v>
      </c>
      <c r="C49" s="87" t="s">
        <v>266</v>
      </c>
      <c r="D49" s="88">
        <v>76.1</v>
      </c>
      <c r="E49" s="88">
        <v>75.4</v>
      </c>
      <c r="F49" s="88">
        <v>75</v>
      </c>
      <c r="G49" s="86">
        <f t="shared" si="2"/>
        <v>0.985545335085414</v>
      </c>
      <c r="H49" s="102">
        <f t="shared" si="3"/>
        <v>0.9946949602122015</v>
      </c>
      <c r="I49" s="140"/>
    </row>
    <row r="50" spans="1:9" s="15" customFormat="1" ht="20.25" customHeight="1" hidden="1">
      <c r="A50" s="87"/>
      <c r="B50" s="53"/>
      <c r="C50" s="87"/>
      <c r="D50" s="88"/>
      <c r="E50" s="88"/>
      <c r="F50" s="88"/>
      <c r="G50" s="86" t="e">
        <f t="shared" si="2"/>
        <v>#DIV/0!</v>
      </c>
      <c r="H50" s="102" t="e">
        <f t="shared" si="3"/>
        <v>#DIV/0!</v>
      </c>
      <c r="I50" s="140"/>
    </row>
    <row r="51" spans="1:9" ht="18.75" customHeight="1">
      <c r="A51" s="41" t="s">
        <v>130</v>
      </c>
      <c r="B51" s="36" t="s">
        <v>128</v>
      </c>
      <c r="C51" s="41"/>
      <c r="D51" s="85">
        <f>D53</f>
        <v>1</v>
      </c>
      <c r="E51" s="85">
        <f>E53</f>
        <v>1</v>
      </c>
      <c r="F51" s="85">
        <f>F53</f>
        <v>0.9</v>
      </c>
      <c r="G51" s="86">
        <f t="shared" si="2"/>
        <v>0.9</v>
      </c>
      <c r="H51" s="102">
        <f t="shared" si="3"/>
        <v>0.9</v>
      </c>
      <c r="I51" s="140"/>
    </row>
    <row r="52" spans="1:9" ht="35.25" customHeight="1">
      <c r="A52" s="158" t="s">
        <v>124</v>
      </c>
      <c r="B52" s="154" t="s">
        <v>131</v>
      </c>
      <c r="C52" s="158"/>
      <c r="D52" s="35">
        <f>D53</f>
        <v>1</v>
      </c>
      <c r="E52" s="35">
        <f>E53</f>
        <v>1</v>
      </c>
      <c r="F52" s="35">
        <f>F53</f>
        <v>0.9</v>
      </c>
      <c r="G52" s="86">
        <f t="shared" si="2"/>
        <v>0.9</v>
      </c>
      <c r="H52" s="102">
        <f t="shared" si="3"/>
        <v>0.9</v>
      </c>
      <c r="I52" s="140"/>
    </row>
    <row r="53" spans="1:9" s="15" customFormat="1" ht="31.5" customHeight="1">
      <c r="A53" s="44"/>
      <c r="B53" s="53" t="s">
        <v>274</v>
      </c>
      <c r="C53" s="87" t="s">
        <v>267</v>
      </c>
      <c r="D53" s="88">
        <v>1</v>
      </c>
      <c r="E53" s="88">
        <v>1</v>
      </c>
      <c r="F53" s="88">
        <v>0.9</v>
      </c>
      <c r="G53" s="86">
        <f t="shared" si="2"/>
        <v>0.9</v>
      </c>
      <c r="H53" s="102">
        <f t="shared" si="3"/>
        <v>0.9</v>
      </c>
      <c r="I53" s="140"/>
    </row>
    <row r="54" spans="1:9" ht="12.75" hidden="1">
      <c r="A54" s="41" t="s">
        <v>47</v>
      </c>
      <c r="B54" s="36" t="s">
        <v>48</v>
      </c>
      <c r="C54" s="41"/>
      <c r="D54" s="85">
        <f aca="true" t="shared" si="6" ref="D54:F55">D55</f>
        <v>0</v>
      </c>
      <c r="E54" s="85">
        <f t="shared" si="6"/>
        <v>0</v>
      </c>
      <c r="F54" s="85">
        <f t="shared" si="6"/>
        <v>0</v>
      </c>
      <c r="G54" s="86" t="e">
        <f t="shared" si="2"/>
        <v>#DIV/0!</v>
      </c>
      <c r="H54" s="102" t="e">
        <f t="shared" si="3"/>
        <v>#DIV/0!</v>
      </c>
      <c r="I54" s="140"/>
    </row>
    <row r="55" spans="1:9" ht="12.75" hidden="1">
      <c r="A55" s="158" t="s">
        <v>52</v>
      </c>
      <c r="B55" s="154" t="s">
        <v>53</v>
      </c>
      <c r="C55" s="158"/>
      <c r="D55" s="35">
        <f t="shared" si="6"/>
        <v>0</v>
      </c>
      <c r="E55" s="35">
        <f t="shared" si="6"/>
        <v>0</v>
      </c>
      <c r="F55" s="35">
        <f t="shared" si="6"/>
        <v>0</v>
      </c>
      <c r="G55" s="86" t="e">
        <f t="shared" si="2"/>
        <v>#DIV/0!</v>
      </c>
      <c r="H55" s="102" t="e">
        <f t="shared" si="3"/>
        <v>#DIV/0!</v>
      </c>
      <c r="I55" s="140"/>
    </row>
    <row r="56" spans="1:9" s="15" customFormat="1" ht="27" customHeight="1" hidden="1">
      <c r="A56" s="87"/>
      <c r="B56" s="53" t="s">
        <v>268</v>
      </c>
      <c r="C56" s="87" t="s">
        <v>269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102" t="e">
        <f t="shared" si="3"/>
        <v>#DIV/0!</v>
      </c>
      <c r="I56" s="140"/>
    </row>
    <row r="57" spans="1:9" ht="15.75" customHeight="1">
      <c r="A57" s="41">
        <v>1000</v>
      </c>
      <c r="B57" s="36" t="s">
        <v>62</v>
      </c>
      <c r="C57" s="41"/>
      <c r="D57" s="85">
        <f>D58</f>
        <v>50.9</v>
      </c>
      <c r="E57" s="85">
        <f>E58</f>
        <v>35.9</v>
      </c>
      <c r="F57" s="85">
        <f>F58</f>
        <v>15</v>
      </c>
      <c r="G57" s="86">
        <f t="shared" si="2"/>
        <v>0.29469548133595286</v>
      </c>
      <c r="H57" s="102">
        <f t="shared" si="3"/>
        <v>0.4178272980501393</v>
      </c>
      <c r="I57" s="140"/>
    </row>
    <row r="58" spans="1:9" ht="12.75">
      <c r="A58" s="158" t="s">
        <v>63</v>
      </c>
      <c r="B58" s="154" t="s">
        <v>186</v>
      </c>
      <c r="C58" s="158" t="s">
        <v>63</v>
      </c>
      <c r="D58" s="35">
        <v>50.9</v>
      </c>
      <c r="E58" s="35">
        <v>35.9</v>
      </c>
      <c r="F58" s="35">
        <v>15</v>
      </c>
      <c r="G58" s="86">
        <f t="shared" si="2"/>
        <v>0.29469548133595286</v>
      </c>
      <c r="H58" s="102">
        <f t="shared" si="3"/>
        <v>0.4178272980501393</v>
      </c>
      <c r="I58" s="140"/>
    </row>
    <row r="59" spans="1:9" ht="12.75">
      <c r="A59" s="41"/>
      <c r="B59" s="36" t="s">
        <v>101</v>
      </c>
      <c r="C59" s="41"/>
      <c r="D59" s="35">
        <f>D60</f>
        <v>2227.6</v>
      </c>
      <c r="E59" s="35">
        <f>E60</f>
        <v>1920.9</v>
      </c>
      <c r="F59" s="35">
        <f>F60</f>
        <v>2207.6</v>
      </c>
      <c r="G59" s="86">
        <f t="shared" si="2"/>
        <v>0.9910217274196444</v>
      </c>
      <c r="H59" s="102">
        <f t="shared" si="3"/>
        <v>1.1492529543443177</v>
      </c>
      <c r="I59" s="140"/>
    </row>
    <row r="60" spans="1:9" s="15" customFormat="1" ht="25.5">
      <c r="A60" s="87"/>
      <c r="B60" s="53" t="s">
        <v>102</v>
      </c>
      <c r="C60" s="87" t="s">
        <v>202</v>
      </c>
      <c r="D60" s="88">
        <v>2227.6</v>
      </c>
      <c r="E60" s="88">
        <v>1920.9</v>
      </c>
      <c r="F60" s="88">
        <v>2207.6</v>
      </c>
      <c r="G60" s="86">
        <f t="shared" si="2"/>
        <v>0.9910217274196444</v>
      </c>
      <c r="H60" s="102">
        <f t="shared" si="3"/>
        <v>1.1492529543443177</v>
      </c>
      <c r="I60" s="140"/>
    </row>
    <row r="61" spans="1:8" ht="18" customHeight="1">
      <c r="A61" s="158"/>
      <c r="B61" s="64" t="s">
        <v>69</v>
      </c>
      <c r="C61" s="89"/>
      <c r="D61" s="90">
        <f>D31+D36+D38+D44+D53+D54+D57+D59+D41</f>
        <v>4358.7</v>
      </c>
      <c r="E61" s="90">
        <f>E31+E36+E38+E44+E53+E54+E57+E59+E41</f>
        <v>3812.2000000000003</v>
      </c>
      <c r="F61" s="90">
        <f>F31+F36+F38+F44+F53+F54+F57+F59+F41</f>
        <v>3832.9</v>
      </c>
      <c r="G61" s="86">
        <f t="shared" si="2"/>
        <v>0.8793677013788516</v>
      </c>
      <c r="H61" s="102">
        <f t="shared" si="3"/>
        <v>1.005429935470332</v>
      </c>
    </row>
    <row r="62" spans="1:8" ht="12.75">
      <c r="A62" s="159"/>
      <c r="B62" s="154" t="s">
        <v>84</v>
      </c>
      <c r="C62" s="158"/>
      <c r="D62" s="92">
        <f>D59</f>
        <v>2227.6</v>
      </c>
      <c r="E62" s="92">
        <f>E59</f>
        <v>1920.9</v>
      </c>
      <c r="F62" s="92">
        <f>F59</f>
        <v>2207.6</v>
      </c>
      <c r="G62" s="86">
        <f t="shared" si="2"/>
        <v>0.9910217274196444</v>
      </c>
      <c r="H62" s="102">
        <f t="shared" si="3"/>
        <v>1.1492529543443177</v>
      </c>
    </row>
    <row r="63" ht="12.75">
      <c r="A63" s="66"/>
    </row>
    <row r="64" ht="12.75">
      <c r="A64" s="66"/>
    </row>
    <row r="65" spans="1:6" ht="15">
      <c r="A65" s="66"/>
      <c r="B65" s="72" t="s">
        <v>94</v>
      </c>
      <c r="C65" s="93"/>
      <c r="F65" s="67">
        <v>1079.3</v>
      </c>
    </row>
    <row r="66" spans="1:3" ht="15">
      <c r="A66" s="66"/>
      <c r="B66" s="72"/>
      <c r="C66" s="93"/>
    </row>
    <row r="67" spans="1:3" ht="15">
      <c r="A67" s="66"/>
      <c r="B67" s="72" t="s">
        <v>85</v>
      </c>
      <c r="C67" s="93"/>
    </row>
    <row r="68" spans="1:3" ht="15">
      <c r="A68" s="66"/>
      <c r="B68" s="72" t="s">
        <v>86</v>
      </c>
      <c r="C68" s="93"/>
    </row>
    <row r="69" spans="1:3" ht="15">
      <c r="A69" s="66"/>
      <c r="B69" s="72"/>
      <c r="C69" s="93"/>
    </row>
    <row r="70" spans="1:3" ht="15">
      <c r="A70" s="66"/>
      <c r="B70" s="72" t="s">
        <v>87</v>
      </c>
      <c r="C70" s="93"/>
    </row>
    <row r="71" spans="1:3" ht="15">
      <c r="A71" s="66"/>
      <c r="B71" s="72" t="s">
        <v>88</v>
      </c>
      <c r="C71" s="93"/>
    </row>
    <row r="72" spans="1:3" ht="15">
      <c r="A72" s="66"/>
      <c r="B72" s="72"/>
      <c r="C72" s="93"/>
    </row>
    <row r="73" spans="1:3" ht="15">
      <c r="A73" s="66"/>
      <c r="B73" s="72" t="s">
        <v>89</v>
      </c>
      <c r="C73" s="93"/>
    </row>
    <row r="74" spans="1:3" ht="15">
      <c r="A74" s="66"/>
      <c r="B74" s="72" t="s">
        <v>90</v>
      </c>
      <c r="C74" s="93"/>
    </row>
    <row r="75" spans="1:3" ht="15">
      <c r="A75" s="66"/>
      <c r="B75" s="72"/>
      <c r="C75" s="93"/>
    </row>
    <row r="76" spans="1:3" ht="15">
      <c r="A76" s="66"/>
      <c r="B76" s="72" t="s">
        <v>91</v>
      </c>
      <c r="C76" s="93"/>
    </row>
    <row r="77" spans="1:3" ht="15">
      <c r="A77" s="66"/>
      <c r="B77" s="72" t="s">
        <v>92</v>
      </c>
      <c r="C77" s="93"/>
    </row>
    <row r="78" ht="12.75">
      <c r="A78" s="66"/>
    </row>
    <row r="79" ht="12.75">
      <c r="A79" s="66"/>
    </row>
    <row r="80" spans="1:8" ht="15">
      <c r="A80" s="66"/>
      <c r="B80" s="72" t="s">
        <v>93</v>
      </c>
      <c r="C80" s="93"/>
      <c r="F80" s="68">
        <f>F65+F26-F61</f>
        <v>244.99999999999955</v>
      </c>
      <c r="H80" s="68"/>
    </row>
    <row r="81" ht="12.75">
      <c r="A81" s="66"/>
    </row>
    <row r="82" ht="12.75">
      <c r="A82" s="66"/>
    </row>
    <row r="83" spans="1:3" ht="15">
      <c r="A83" s="66"/>
      <c r="B83" s="72" t="s">
        <v>95</v>
      </c>
      <c r="C83" s="93"/>
    </row>
    <row r="84" spans="1:3" ht="15">
      <c r="A84" s="66"/>
      <c r="B84" s="72" t="s">
        <v>96</v>
      </c>
      <c r="C84" s="93"/>
    </row>
    <row r="85" spans="1:3" ht="15">
      <c r="A85" s="66"/>
      <c r="B85" s="72" t="s">
        <v>97</v>
      </c>
      <c r="C85" s="93"/>
    </row>
    <row r="86" ht="12.75">
      <c r="A86" s="66"/>
    </row>
    <row r="87" ht="12.75">
      <c r="A87" s="6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37">
      <selection activeCell="D16" sqref="D16"/>
    </sheetView>
  </sheetViews>
  <sheetFormatPr defaultColWidth="9.140625" defaultRowHeight="12.75"/>
  <cols>
    <col min="1" max="1" width="9.57421875" style="67" customWidth="1"/>
    <col min="2" max="2" width="35.421875" style="67" customWidth="1"/>
    <col min="3" max="3" width="9.57421875" style="66" hidden="1" customWidth="1"/>
    <col min="4" max="4" width="9.57421875" style="67" customWidth="1"/>
    <col min="5" max="5" width="9.57421875" style="67" hidden="1" customWidth="1"/>
    <col min="6" max="6" width="10.8515625" style="67" customWidth="1"/>
    <col min="7" max="7" width="9.57421875" style="67" customWidth="1"/>
    <col min="8" max="8" width="11.57421875" style="67" hidden="1" customWidth="1"/>
    <col min="9" max="16384" width="9.140625" style="1" customWidth="1"/>
  </cols>
  <sheetData>
    <row r="1" spans="1:8" s="5" customFormat="1" ht="53.25" customHeight="1">
      <c r="A1" s="167" t="s">
        <v>403</v>
      </c>
      <c r="B1" s="167"/>
      <c r="C1" s="167"/>
      <c r="D1" s="167"/>
      <c r="E1" s="167"/>
      <c r="F1" s="167"/>
      <c r="G1" s="167"/>
      <c r="H1" s="167"/>
    </row>
    <row r="2" spans="1:8" ht="12.75" customHeight="1">
      <c r="A2" s="79"/>
      <c r="B2" s="197" t="s">
        <v>3</v>
      </c>
      <c r="C2" s="100"/>
      <c r="D2" s="191" t="s">
        <v>4</v>
      </c>
      <c r="E2" s="161" t="s">
        <v>394</v>
      </c>
      <c r="F2" s="191" t="s">
        <v>5</v>
      </c>
      <c r="G2" s="191" t="s">
        <v>149</v>
      </c>
      <c r="H2" s="161" t="s">
        <v>395</v>
      </c>
    </row>
    <row r="3" spans="1:8" ht="18.75" customHeight="1">
      <c r="A3" s="153"/>
      <c r="B3" s="198"/>
      <c r="C3" s="101"/>
      <c r="D3" s="192"/>
      <c r="E3" s="162"/>
      <c r="F3" s="192"/>
      <c r="G3" s="195"/>
      <c r="H3" s="162"/>
    </row>
    <row r="4" spans="1:8" ht="18.75" customHeight="1">
      <c r="A4" s="153"/>
      <c r="B4" s="150" t="s">
        <v>83</v>
      </c>
      <c r="C4" s="80"/>
      <c r="D4" s="142">
        <f>D5+D6+D7+D8+D9+D10+D11+D12+D13+D14+D15+D16+D17+D18+D19</f>
        <v>4332.9</v>
      </c>
      <c r="E4" s="142">
        <f>E5+E6+E7+E8+E9+E10+E11+E12+E13+E14+E15+E16+E17+E18+E19</f>
        <v>3743</v>
      </c>
      <c r="F4" s="142">
        <f>F5+F6+F7+F8+F9+F10+F11+F12+F13+F14+F15+F16+F17+F18+F19</f>
        <v>4857.4</v>
      </c>
      <c r="G4" s="144">
        <f>F4/D4</f>
        <v>1.1210505665951211</v>
      </c>
      <c r="H4" s="144">
        <f>F4/E4</f>
        <v>1.2977290943093773</v>
      </c>
    </row>
    <row r="5" spans="1:8" ht="18.75" customHeight="1">
      <c r="A5" s="153"/>
      <c r="B5" s="154" t="s">
        <v>7</v>
      </c>
      <c r="C5" s="158"/>
      <c r="D5" s="35">
        <v>120</v>
      </c>
      <c r="E5" s="35">
        <v>80</v>
      </c>
      <c r="F5" s="35">
        <v>119.7</v>
      </c>
      <c r="G5" s="81">
        <f aca="true" t="shared" si="0" ref="G5:G27">F5/D5</f>
        <v>0.9975</v>
      </c>
      <c r="H5" s="81">
        <f aca="true" t="shared" si="1" ref="H5:H27">F5/E5</f>
        <v>1.49625</v>
      </c>
    </row>
    <row r="6" spans="1:8" ht="18.75" customHeight="1">
      <c r="A6" s="153"/>
      <c r="B6" s="154" t="s">
        <v>299</v>
      </c>
      <c r="C6" s="158"/>
      <c r="D6" s="35">
        <v>1042.9</v>
      </c>
      <c r="E6" s="35">
        <v>780</v>
      </c>
      <c r="F6" s="35">
        <v>1206.7</v>
      </c>
      <c r="G6" s="81">
        <f t="shared" si="0"/>
        <v>1.157062038546361</v>
      </c>
      <c r="H6" s="81">
        <f t="shared" si="1"/>
        <v>1.547051282051282</v>
      </c>
    </row>
    <row r="7" spans="1:8" ht="16.5" customHeight="1">
      <c r="A7" s="153"/>
      <c r="B7" s="154" t="s">
        <v>9</v>
      </c>
      <c r="C7" s="158"/>
      <c r="D7" s="35">
        <v>300</v>
      </c>
      <c r="E7" s="35">
        <v>295</v>
      </c>
      <c r="F7" s="35">
        <v>297.7</v>
      </c>
      <c r="G7" s="81">
        <f t="shared" si="0"/>
        <v>0.9923333333333333</v>
      </c>
      <c r="H7" s="81">
        <f t="shared" si="1"/>
        <v>1.0091525423728813</v>
      </c>
    </row>
    <row r="8" spans="1:8" ht="18" customHeight="1">
      <c r="A8" s="153"/>
      <c r="B8" s="154" t="s">
        <v>10</v>
      </c>
      <c r="C8" s="158"/>
      <c r="D8" s="35">
        <v>140</v>
      </c>
      <c r="E8" s="35">
        <v>110</v>
      </c>
      <c r="F8" s="35">
        <v>144.6</v>
      </c>
      <c r="G8" s="81">
        <f t="shared" si="0"/>
        <v>1.032857142857143</v>
      </c>
      <c r="H8" s="81">
        <f t="shared" si="1"/>
        <v>1.3145454545454545</v>
      </c>
    </row>
    <row r="9" spans="1:8" ht="17.25" customHeight="1">
      <c r="A9" s="153"/>
      <c r="B9" s="154" t="s">
        <v>11</v>
      </c>
      <c r="C9" s="158"/>
      <c r="D9" s="35">
        <v>2720</v>
      </c>
      <c r="E9" s="35">
        <v>2470</v>
      </c>
      <c r="F9" s="35">
        <v>3016.3</v>
      </c>
      <c r="G9" s="81">
        <f t="shared" si="0"/>
        <v>1.1089338235294117</v>
      </c>
      <c r="H9" s="81">
        <f t="shared" si="1"/>
        <v>1.221174089068826</v>
      </c>
    </row>
    <row r="10" spans="1:8" ht="14.25" customHeight="1">
      <c r="A10" s="153"/>
      <c r="B10" s="154" t="s">
        <v>108</v>
      </c>
      <c r="C10" s="158"/>
      <c r="D10" s="35">
        <v>10</v>
      </c>
      <c r="E10" s="35">
        <v>8</v>
      </c>
      <c r="F10" s="35">
        <v>72.4</v>
      </c>
      <c r="G10" s="81">
        <f t="shared" si="0"/>
        <v>7.24</v>
      </c>
      <c r="H10" s="81">
        <f t="shared" si="1"/>
        <v>9.05</v>
      </c>
    </row>
    <row r="11" spans="1:8" ht="20.25" customHeight="1">
      <c r="A11" s="153"/>
      <c r="B11" s="154" t="s">
        <v>12</v>
      </c>
      <c r="C11" s="158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8.75" customHeight="1">
      <c r="A12" s="153"/>
      <c r="B12" s="154" t="s">
        <v>13</v>
      </c>
      <c r="C12" s="158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7.25" customHeight="1">
      <c r="A13" s="153"/>
      <c r="B13" s="154" t="s">
        <v>14</v>
      </c>
      <c r="C13" s="158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 customHeight="1">
      <c r="A14" s="153"/>
      <c r="B14" s="154" t="s">
        <v>16</v>
      </c>
      <c r="C14" s="158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8" customHeight="1">
      <c r="A15" s="153"/>
      <c r="B15" s="154" t="s">
        <v>17</v>
      </c>
      <c r="C15" s="158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7.75" customHeight="1">
      <c r="A16" s="153"/>
      <c r="B16" s="154" t="s">
        <v>18</v>
      </c>
      <c r="C16" s="158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28.5" customHeight="1">
      <c r="A17" s="153"/>
      <c r="B17" s="154" t="s">
        <v>20</v>
      </c>
      <c r="C17" s="158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8.75" customHeight="1">
      <c r="A18" s="153"/>
      <c r="B18" s="154" t="s">
        <v>122</v>
      </c>
      <c r="C18" s="158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6.5" customHeight="1">
      <c r="A19" s="153"/>
      <c r="B19" s="154" t="s">
        <v>23</v>
      </c>
      <c r="C19" s="158"/>
      <c r="D19" s="35">
        <v>0</v>
      </c>
      <c r="E19" s="35">
        <v>0</v>
      </c>
      <c r="F19" s="35"/>
      <c r="G19" s="81">
        <v>0</v>
      </c>
      <c r="H19" s="81">
        <v>0</v>
      </c>
    </row>
    <row r="20" spans="1:8" ht="32.25" customHeight="1">
      <c r="A20" s="153"/>
      <c r="B20" s="36" t="s">
        <v>82</v>
      </c>
      <c r="C20" s="41"/>
      <c r="D20" s="35">
        <f>D21+D22+D23+D24+D25</f>
        <v>744.7</v>
      </c>
      <c r="E20" s="35">
        <f>E21+E22+E23+E24+E25</f>
        <v>758.2</v>
      </c>
      <c r="F20" s="35">
        <f>F21+F22+F23+F24+F25</f>
        <v>211.10000000000002</v>
      </c>
      <c r="G20" s="81">
        <f t="shared" si="0"/>
        <v>0.2834698536323352</v>
      </c>
      <c r="H20" s="81">
        <f t="shared" si="1"/>
        <v>0.27842257979424956</v>
      </c>
    </row>
    <row r="21" spans="1:8" ht="15">
      <c r="A21" s="153"/>
      <c r="B21" s="154" t="s">
        <v>25</v>
      </c>
      <c r="C21" s="158"/>
      <c r="D21" s="35">
        <v>130.4</v>
      </c>
      <c r="E21" s="35">
        <v>97.8</v>
      </c>
      <c r="F21" s="35">
        <v>93.9</v>
      </c>
      <c r="G21" s="81">
        <f t="shared" si="0"/>
        <v>0.7200920245398773</v>
      </c>
      <c r="H21" s="81">
        <f t="shared" si="1"/>
        <v>0.9601226993865032</v>
      </c>
    </row>
    <row r="22" spans="1:8" ht="18.75" customHeight="1">
      <c r="A22" s="153"/>
      <c r="B22" s="154" t="s">
        <v>103</v>
      </c>
      <c r="C22" s="158"/>
      <c r="D22" s="35">
        <v>144.9</v>
      </c>
      <c r="E22" s="35">
        <v>120.8</v>
      </c>
      <c r="F22" s="35">
        <v>117.2</v>
      </c>
      <c r="G22" s="81">
        <f t="shared" si="0"/>
        <v>0.8088336783988958</v>
      </c>
      <c r="H22" s="81">
        <f t="shared" si="1"/>
        <v>0.9701986754966888</v>
      </c>
    </row>
    <row r="23" spans="1:8" ht="29.25" customHeight="1">
      <c r="A23" s="153"/>
      <c r="B23" s="154" t="s">
        <v>68</v>
      </c>
      <c r="C23" s="158"/>
      <c r="D23" s="35">
        <v>469.4</v>
      </c>
      <c r="E23" s="35">
        <v>539.6</v>
      </c>
      <c r="F23" s="35">
        <v>0</v>
      </c>
      <c r="G23" s="81">
        <v>0</v>
      </c>
      <c r="H23" s="81">
        <f t="shared" si="1"/>
        <v>0</v>
      </c>
    </row>
    <row r="24" spans="1:8" ht="42.75" customHeight="1">
      <c r="A24" s="153"/>
      <c r="B24" s="154" t="s">
        <v>28</v>
      </c>
      <c r="C24" s="158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8.5" customHeight="1" thickBot="1">
      <c r="A25" s="153"/>
      <c r="B25" s="82" t="s">
        <v>157</v>
      </c>
      <c r="C25" s="83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 customHeight="1">
      <c r="A26" s="153"/>
      <c r="B26" s="38" t="s">
        <v>29</v>
      </c>
      <c r="C26" s="84"/>
      <c r="D26" s="151">
        <f>D4+D20</f>
        <v>5077.599999999999</v>
      </c>
      <c r="E26" s="151">
        <f>E4+E20</f>
        <v>4501.2</v>
      </c>
      <c r="F26" s="151">
        <f>F4+F20</f>
        <v>5068.5</v>
      </c>
      <c r="G26" s="81">
        <f t="shared" si="0"/>
        <v>0.9982078147156138</v>
      </c>
      <c r="H26" s="81">
        <f t="shared" si="1"/>
        <v>1.1260330578512396</v>
      </c>
    </row>
    <row r="27" spans="1:8" ht="15.75" customHeight="1">
      <c r="A27" s="153"/>
      <c r="B27" s="154" t="s">
        <v>109</v>
      </c>
      <c r="C27" s="158"/>
      <c r="D27" s="35">
        <f>D4</f>
        <v>4332.9</v>
      </c>
      <c r="E27" s="35">
        <f>E4</f>
        <v>3743</v>
      </c>
      <c r="F27" s="35">
        <f>F4</f>
        <v>4857.4</v>
      </c>
      <c r="G27" s="81">
        <f t="shared" si="0"/>
        <v>1.1210505665951211</v>
      </c>
      <c r="H27" s="81">
        <f t="shared" si="1"/>
        <v>1.2977290943093773</v>
      </c>
    </row>
    <row r="28" spans="1:8" ht="12.75">
      <c r="A28" s="171"/>
      <c r="B28" s="193"/>
      <c r="C28" s="193"/>
      <c r="D28" s="193"/>
      <c r="E28" s="193"/>
      <c r="F28" s="193"/>
      <c r="G28" s="193"/>
      <c r="H28" s="194"/>
    </row>
    <row r="29" spans="1:8" ht="15" customHeight="1">
      <c r="A29" s="196" t="s">
        <v>161</v>
      </c>
      <c r="B29" s="174" t="s">
        <v>30</v>
      </c>
      <c r="C29" s="165" t="s">
        <v>198</v>
      </c>
      <c r="D29" s="160" t="s">
        <v>4</v>
      </c>
      <c r="E29" s="161" t="s">
        <v>394</v>
      </c>
      <c r="F29" s="161" t="s">
        <v>5</v>
      </c>
      <c r="G29" s="191" t="s">
        <v>149</v>
      </c>
      <c r="H29" s="161" t="s">
        <v>395</v>
      </c>
    </row>
    <row r="30" spans="1:8" ht="20.25" customHeight="1">
      <c r="A30" s="196"/>
      <c r="B30" s="174"/>
      <c r="C30" s="166"/>
      <c r="D30" s="160"/>
      <c r="E30" s="162"/>
      <c r="F30" s="162"/>
      <c r="G30" s="195"/>
      <c r="H30" s="162"/>
    </row>
    <row r="31" spans="1:8" ht="27.75" customHeight="1">
      <c r="A31" s="41" t="s">
        <v>70</v>
      </c>
      <c r="B31" s="36" t="s">
        <v>31</v>
      </c>
      <c r="C31" s="41"/>
      <c r="D31" s="85">
        <f>D32+D33+D34</f>
        <v>2739.2999999999997</v>
      </c>
      <c r="E31" s="85">
        <f>E32+E33+E34</f>
        <v>2147.6</v>
      </c>
      <c r="F31" s="85">
        <f>F32+F33+F34</f>
        <v>2052.4</v>
      </c>
      <c r="G31" s="86">
        <f>F31/D31</f>
        <v>0.7492425072098713</v>
      </c>
      <c r="H31" s="102">
        <f>F31/E31</f>
        <v>0.955671447196871</v>
      </c>
    </row>
    <row r="32" spans="1:9" ht="71.25" customHeight="1">
      <c r="A32" s="158" t="s">
        <v>73</v>
      </c>
      <c r="B32" s="154" t="s">
        <v>165</v>
      </c>
      <c r="C32" s="158" t="s">
        <v>73</v>
      </c>
      <c r="D32" s="35">
        <v>2724.1</v>
      </c>
      <c r="E32" s="35">
        <v>2132.4</v>
      </c>
      <c r="F32" s="35">
        <v>2052.4</v>
      </c>
      <c r="G32" s="86">
        <f aca="true" t="shared" si="2" ref="G32:G61">F32/D32</f>
        <v>0.7534231489299219</v>
      </c>
      <c r="H32" s="102">
        <f aca="true" t="shared" si="3" ref="H32:H61">F32/E32</f>
        <v>0.962483586569124</v>
      </c>
      <c r="I32" s="140"/>
    </row>
    <row r="33" spans="1:8" ht="19.5" customHeight="1">
      <c r="A33" s="158" t="s">
        <v>75</v>
      </c>
      <c r="B33" s="154" t="s">
        <v>36</v>
      </c>
      <c r="C33" s="158" t="s">
        <v>75</v>
      </c>
      <c r="D33" s="35">
        <v>10</v>
      </c>
      <c r="E33" s="35">
        <v>10</v>
      </c>
      <c r="F33" s="35">
        <v>0</v>
      </c>
      <c r="G33" s="86">
        <f t="shared" si="2"/>
        <v>0</v>
      </c>
      <c r="H33" s="102">
        <f t="shared" si="3"/>
        <v>0</v>
      </c>
    </row>
    <row r="34" spans="1:8" ht="23.25" customHeight="1">
      <c r="A34" s="158" t="s">
        <v>132</v>
      </c>
      <c r="B34" s="154" t="s">
        <v>129</v>
      </c>
      <c r="C34" s="158"/>
      <c r="D34" s="35">
        <f>D35</f>
        <v>5.2</v>
      </c>
      <c r="E34" s="35">
        <f>E35</f>
        <v>5.2</v>
      </c>
      <c r="F34" s="35">
        <f>F35</f>
        <v>0</v>
      </c>
      <c r="G34" s="86">
        <f t="shared" si="2"/>
        <v>0</v>
      </c>
      <c r="H34" s="102">
        <f t="shared" si="3"/>
        <v>0</v>
      </c>
    </row>
    <row r="35" spans="1:8" s="15" customFormat="1" ht="26.25" customHeight="1">
      <c r="A35" s="87"/>
      <c r="B35" s="53" t="s">
        <v>214</v>
      </c>
      <c r="C35" s="87" t="s">
        <v>215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102">
        <f t="shared" si="3"/>
        <v>0</v>
      </c>
    </row>
    <row r="36" spans="1:8" ht="18.75" customHeight="1">
      <c r="A36" s="41" t="s">
        <v>112</v>
      </c>
      <c r="B36" s="36" t="s">
        <v>105</v>
      </c>
      <c r="C36" s="41"/>
      <c r="D36" s="85">
        <f>D37</f>
        <v>144.9</v>
      </c>
      <c r="E36" s="85">
        <f>E37</f>
        <v>144.9</v>
      </c>
      <c r="F36" s="85">
        <f>F37</f>
        <v>117.2</v>
      </c>
      <c r="G36" s="86">
        <f t="shared" si="2"/>
        <v>0.8088336783988958</v>
      </c>
      <c r="H36" s="102">
        <f t="shared" si="3"/>
        <v>0.8088336783988958</v>
      </c>
    </row>
    <row r="37" spans="1:8" ht="48" customHeight="1">
      <c r="A37" s="158" t="s">
        <v>113</v>
      </c>
      <c r="B37" s="154" t="s">
        <v>171</v>
      </c>
      <c r="C37" s="158" t="s">
        <v>271</v>
      </c>
      <c r="D37" s="35">
        <v>144.9</v>
      </c>
      <c r="E37" s="35">
        <v>144.9</v>
      </c>
      <c r="F37" s="35">
        <v>117.2</v>
      </c>
      <c r="G37" s="86">
        <f t="shared" si="2"/>
        <v>0.8088336783988958</v>
      </c>
      <c r="H37" s="102">
        <f t="shared" si="3"/>
        <v>0.8088336783988958</v>
      </c>
    </row>
    <row r="38" spans="1:8" ht="30" customHeight="1" hidden="1">
      <c r="A38" s="41" t="s">
        <v>76</v>
      </c>
      <c r="B38" s="36" t="s">
        <v>39</v>
      </c>
      <c r="C38" s="41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102" t="e">
        <f t="shared" si="3"/>
        <v>#DIV/0!</v>
      </c>
    </row>
    <row r="39" spans="1:8" ht="18" customHeight="1" hidden="1">
      <c r="A39" s="158" t="s">
        <v>114</v>
      </c>
      <c r="B39" s="154" t="s">
        <v>107</v>
      </c>
      <c r="C39" s="158"/>
      <c r="D39" s="35">
        <f t="shared" si="4"/>
        <v>0</v>
      </c>
      <c r="E39" s="35">
        <f t="shared" si="4"/>
        <v>0</v>
      </c>
      <c r="F39" s="35">
        <f t="shared" si="4"/>
        <v>0</v>
      </c>
      <c r="G39" s="86" t="e">
        <f t="shared" si="2"/>
        <v>#DIV/0!</v>
      </c>
      <c r="H39" s="102" t="e">
        <f t="shared" si="3"/>
        <v>#DIV/0!</v>
      </c>
    </row>
    <row r="40" spans="1:8" ht="54.75" customHeight="1" hidden="1">
      <c r="A40" s="158"/>
      <c r="B40" s="154" t="s">
        <v>275</v>
      </c>
      <c r="C40" s="158" t="s">
        <v>276</v>
      </c>
      <c r="D40" s="35">
        <v>0</v>
      </c>
      <c r="E40" s="35">
        <v>0</v>
      </c>
      <c r="F40" s="35">
        <v>0</v>
      </c>
      <c r="G40" s="86" t="e">
        <f t="shared" si="2"/>
        <v>#DIV/0!</v>
      </c>
      <c r="H40" s="102" t="e">
        <f t="shared" si="3"/>
        <v>#DIV/0!</v>
      </c>
    </row>
    <row r="41" spans="1:8" ht="16.5" customHeight="1">
      <c r="A41" s="41" t="s">
        <v>77</v>
      </c>
      <c r="B41" s="36" t="s">
        <v>41</v>
      </c>
      <c r="C41" s="41"/>
      <c r="D41" s="85">
        <f aca="true" t="shared" si="5" ref="D41:F42">D42</f>
        <v>19</v>
      </c>
      <c r="E41" s="85">
        <f t="shared" si="5"/>
        <v>19</v>
      </c>
      <c r="F41" s="85">
        <f t="shared" si="5"/>
        <v>19</v>
      </c>
      <c r="G41" s="86">
        <f t="shared" si="2"/>
        <v>1</v>
      </c>
      <c r="H41" s="102">
        <f t="shared" si="3"/>
        <v>1</v>
      </c>
    </row>
    <row r="42" spans="1:8" ht="27.75" customHeight="1">
      <c r="A42" s="155" t="s">
        <v>78</v>
      </c>
      <c r="B42" s="63" t="s">
        <v>127</v>
      </c>
      <c r="C42" s="158"/>
      <c r="D42" s="35">
        <f t="shared" si="5"/>
        <v>19</v>
      </c>
      <c r="E42" s="35">
        <f t="shared" si="5"/>
        <v>19</v>
      </c>
      <c r="F42" s="35">
        <f t="shared" si="5"/>
        <v>19</v>
      </c>
      <c r="G42" s="86">
        <f t="shared" si="2"/>
        <v>1</v>
      </c>
      <c r="H42" s="102">
        <f t="shared" si="3"/>
        <v>1</v>
      </c>
    </row>
    <row r="43" spans="1:8" ht="27" customHeight="1">
      <c r="A43" s="87"/>
      <c r="B43" s="56" t="s">
        <v>127</v>
      </c>
      <c r="C43" s="87" t="s">
        <v>303</v>
      </c>
      <c r="D43" s="88">
        <v>19</v>
      </c>
      <c r="E43" s="88">
        <v>19</v>
      </c>
      <c r="F43" s="88">
        <v>19</v>
      </c>
      <c r="G43" s="86">
        <f t="shared" si="2"/>
        <v>1</v>
      </c>
      <c r="H43" s="102">
        <f t="shared" si="3"/>
        <v>1</v>
      </c>
    </row>
    <row r="44" spans="1:8" ht="31.5" customHeight="1">
      <c r="A44" s="41" t="s">
        <v>79</v>
      </c>
      <c r="B44" s="36" t="s">
        <v>42</v>
      </c>
      <c r="C44" s="41"/>
      <c r="D44" s="85">
        <f>D45</f>
        <v>260.7</v>
      </c>
      <c r="E44" s="85">
        <f>E45</f>
        <v>214.79999999999998</v>
      </c>
      <c r="F44" s="85">
        <f>F45</f>
        <v>228.99999999999997</v>
      </c>
      <c r="G44" s="86">
        <f t="shared" si="2"/>
        <v>0.878404296125815</v>
      </c>
      <c r="H44" s="102">
        <f t="shared" si="3"/>
        <v>1.0661080074487894</v>
      </c>
    </row>
    <row r="45" spans="1:8" ht="19.5" customHeight="1">
      <c r="A45" s="158" t="s">
        <v>45</v>
      </c>
      <c r="B45" s="154" t="s">
        <v>46</v>
      </c>
      <c r="C45" s="158"/>
      <c r="D45" s="35">
        <f>D46+D47+D49+D48</f>
        <v>260.7</v>
      </c>
      <c r="E45" s="35">
        <f>E46+E47+E49+E48</f>
        <v>214.79999999999998</v>
      </c>
      <c r="F45" s="35">
        <f>F46+F47+F49+F48</f>
        <v>228.99999999999997</v>
      </c>
      <c r="G45" s="86">
        <f t="shared" si="2"/>
        <v>0.878404296125815</v>
      </c>
      <c r="H45" s="102">
        <f t="shared" si="3"/>
        <v>1.0661080074487894</v>
      </c>
    </row>
    <row r="46" spans="1:8" s="15" customFormat="1" ht="20.25" customHeight="1">
      <c r="A46" s="87"/>
      <c r="B46" s="53" t="s">
        <v>100</v>
      </c>
      <c r="C46" s="87" t="s">
        <v>260</v>
      </c>
      <c r="D46" s="88">
        <v>230</v>
      </c>
      <c r="E46" s="88">
        <v>193.7</v>
      </c>
      <c r="F46" s="88">
        <v>221.7</v>
      </c>
      <c r="G46" s="86">
        <f t="shared" si="2"/>
        <v>0.9639130434782608</v>
      </c>
      <c r="H46" s="102">
        <f t="shared" si="3"/>
        <v>1.1445534331440372</v>
      </c>
    </row>
    <row r="47" spans="1:8" s="15" customFormat="1" ht="16.5" customHeight="1">
      <c r="A47" s="87"/>
      <c r="B47" s="53" t="s">
        <v>265</v>
      </c>
      <c r="C47" s="87" t="s">
        <v>261</v>
      </c>
      <c r="D47" s="88">
        <v>3.7</v>
      </c>
      <c r="E47" s="88">
        <v>3.7</v>
      </c>
      <c r="F47" s="88">
        <v>3.7</v>
      </c>
      <c r="G47" s="86">
        <f t="shared" si="2"/>
        <v>1</v>
      </c>
      <c r="H47" s="102">
        <v>0</v>
      </c>
    </row>
    <row r="48" spans="1:8" s="15" customFormat="1" ht="16.5" customHeight="1">
      <c r="A48" s="87"/>
      <c r="B48" s="53" t="s">
        <v>375</v>
      </c>
      <c r="C48" s="87" t="s">
        <v>374</v>
      </c>
      <c r="D48" s="88">
        <v>1.9</v>
      </c>
      <c r="E48" s="88">
        <v>1.9</v>
      </c>
      <c r="F48" s="88">
        <v>0</v>
      </c>
      <c r="G48" s="86">
        <f t="shared" si="2"/>
        <v>0</v>
      </c>
      <c r="H48" s="102">
        <v>0</v>
      </c>
    </row>
    <row r="49" spans="1:8" s="15" customFormat="1" ht="30" customHeight="1">
      <c r="A49" s="87"/>
      <c r="B49" s="53" t="s">
        <v>183</v>
      </c>
      <c r="C49" s="87" t="s">
        <v>266</v>
      </c>
      <c r="D49" s="88">
        <v>25.1</v>
      </c>
      <c r="E49" s="88">
        <v>15.5</v>
      </c>
      <c r="F49" s="88">
        <v>3.6</v>
      </c>
      <c r="G49" s="86">
        <f t="shared" si="2"/>
        <v>0.14342629482071712</v>
      </c>
      <c r="H49" s="102">
        <f t="shared" si="3"/>
        <v>0.23225806451612904</v>
      </c>
    </row>
    <row r="50" spans="1:8" ht="18" customHeight="1">
      <c r="A50" s="80" t="s">
        <v>130</v>
      </c>
      <c r="B50" s="36" t="s">
        <v>128</v>
      </c>
      <c r="C50" s="41"/>
      <c r="D50" s="35">
        <f>D52</f>
        <v>1.1</v>
      </c>
      <c r="E50" s="35">
        <f>E52</f>
        <v>1</v>
      </c>
      <c r="F50" s="35">
        <f>F52</f>
        <v>1.1</v>
      </c>
      <c r="G50" s="86">
        <f t="shared" si="2"/>
        <v>1</v>
      </c>
      <c r="H50" s="102">
        <f t="shared" si="3"/>
        <v>1.1</v>
      </c>
    </row>
    <row r="51" spans="1:8" ht="36" customHeight="1">
      <c r="A51" s="157" t="s">
        <v>124</v>
      </c>
      <c r="B51" s="154" t="s">
        <v>131</v>
      </c>
      <c r="C51" s="158"/>
      <c r="D51" s="35">
        <f>D52</f>
        <v>1.1</v>
      </c>
      <c r="E51" s="35">
        <f>E52</f>
        <v>1</v>
      </c>
      <c r="F51" s="35">
        <f>F52</f>
        <v>1.1</v>
      </c>
      <c r="G51" s="86">
        <f t="shared" si="2"/>
        <v>1</v>
      </c>
      <c r="H51" s="102">
        <f t="shared" si="3"/>
        <v>1.1</v>
      </c>
    </row>
    <row r="52" spans="1:8" s="15" customFormat="1" ht="26.25" customHeight="1">
      <c r="A52" s="87"/>
      <c r="B52" s="53" t="s">
        <v>274</v>
      </c>
      <c r="C52" s="87" t="s">
        <v>267</v>
      </c>
      <c r="D52" s="88">
        <v>1.1</v>
      </c>
      <c r="E52" s="88">
        <v>1</v>
      </c>
      <c r="F52" s="88">
        <v>1.1</v>
      </c>
      <c r="G52" s="86">
        <f t="shared" si="2"/>
        <v>1</v>
      </c>
      <c r="H52" s="102">
        <f t="shared" si="3"/>
        <v>1.1</v>
      </c>
    </row>
    <row r="53" spans="1:8" ht="18" customHeight="1" hidden="1">
      <c r="A53" s="41" t="s">
        <v>47</v>
      </c>
      <c r="B53" s="36" t="s">
        <v>48</v>
      </c>
      <c r="C53" s="41"/>
      <c r="D53" s="35">
        <f aca="true" t="shared" si="6" ref="D53:F54">D54</f>
        <v>0</v>
      </c>
      <c r="E53" s="35">
        <f t="shared" si="6"/>
        <v>0</v>
      </c>
      <c r="F53" s="35">
        <f t="shared" si="6"/>
        <v>0</v>
      </c>
      <c r="G53" s="86" t="e">
        <f t="shared" si="2"/>
        <v>#DIV/0!</v>
      </c>
      <c r="H53" s="102" t="e">
        <f t="shared" si="3"/>
        <v>#DIV/0!</v>
      </c>
    </row>
    <row r="54" spans="1:8" ht="23.25" customHeight="1" hidden="1">
      <c r="A54" s="158" t="s">
        <v>52</v>
      </c>
      <c r="B54" s="154" t="s">
        <v>121</v>
      </c>
      <c r="C54" s="158"/>
      <c r="D54" s="35">
        <f t="shared" si="6"/>
        <v>0</v>
      </c>
      <c r="E54" s="35">
        <f t="shared" si="6"/>
        <v>0</v>
      </c>
      <c r="F54" s="35">
        <f t="shared" si="6"/>
        <v>0</v>
      </c>
      <c r="G54" s="86" t="e">
        <f t="shared" si="2"/>
        <v>#DIV/0!</v>
      </c>
      <c r="H54" s="102" t="e">
        <f t="shared" si="3"/>
        <v>#DIV/0!</v>
      </c>
    </row>
    <row r="55" spans="1:8" s="15" customFormat="1" ht="31.5" customHeight="1" hidden="1">
      <c r="A55" s="87"/>
      <c r="B55" s="53" t="s">
        <v>268</v>
      </c>
      <c r="C55" s="87" t="s">
        <v>269</v>
      </c>
      <c r="D55" s="88">
        <v>0</v>
      </c>
      <c r="E55" s="88">
        <v>0</v>
      </c>
      <c r="F55" s="88">
        <v>0</v>
      </c>
      <c r="G55" s="86" t="e">
        <f t="shared" si="2"/>
        <v>#DIV/0!</v>
      </c>
      <c r="H55" s="102" t="e">
        <f t="shared" si="3"/>
        <v>#DIV/0!</v>
      </c>
    </row>
    <row r="56" spans="1:8" ht="18.75" customHeight="1">
      <c r="A56" s="41">
        <v>1000</v>
      </c>
      <c r="B56" s="36" t="s">
        <v>62</v>
      </c>
      <c r="C56" s="41"/>
      <c r="D56" s="35">
        <f>D57</f>
        <v>60.5</v>
      </c>
      <c r="E56" s="35">
        <f>E57</f>
        <v>55</v>
      </c>
      <c r="F56" s="35">
        <f>F57</f>
        <v>60.5</v>
      </c>
      <c r="G56" s="86">
        <f t="shared" si="2"/>
        <v>1</v>
      </c>
      <c r="H56" s="102">
        <f t="shared" si="3"/>
        <v>1.1</v>
      </c>
    </row>
    <row r="57" spans="1:8" ht="18.75" customHeight="1">
      <c r="A57" s="158">
        <v>1001</v>
      </c>
      <c r="B57" s="154" t="s">
        <v>186</v>
      </c>
      <c r="C57" s="158" t="s">
        <v>63</v>
      </c>
      <c r="D57" s="35">
        <v>60.5</v>
      </c>
      <c r="E57" s="35">
        <v>55</v>
      </c>
      <c r="F57" s="35">
        <v>60.5</v>
      </c>
      <c r="G57" s="86">
        <f t="shared" si="2"/>
        <v>1</v>
      </c>
      <c r="H57" s="102">
        <f t="shared" si="3"/>
        <v>1.1</v>
      </c>
    </row>
    <row r="58" spans="1:8" ht="18.75" customHeight="1">
      <c r="A58" s="41"/>
      <c r="B58" s="36" t="s">
        <v>101</v>
      </c>
      <c r="C58" s="41"/>
      <c r="D58" s="85">
        <f>D59</f>
        <v>2137.9</v>
      </c>
      <c r="E58" s="85">
        <f>E59</f>
        <v>2005</v>
      </c>
      <c r="F58" s="85">
        <f>F59</f>
        <v>1989.3</v>
      </c>
      <c r="G58" s="86">
        <f t="shared" si="2"/>
        <v>0.93049253940783</v>
      </c>
      <c r="H58" s="102">
        <f t="shared" si="3"/>
        <v>0.9921695760598503</v>
      </c>
    </row>
    <row r="59" spans="1:8" s="15" customFormat="1" ht="29.25" customHeight="1">
      <c r="A59" s="87"/>
      <c r="B59" s="53" t="s">
        <v>102</v>
      </c>
      <c r="C59" s="87" t="s">
        <v>202</v>
      </c>
      <c r="D59" s="88">
        <v>2137.9</v>
      </c>
      <c r="E59" s="88">
        <v>2005</v>
      </c>
      <c r="F59" s="88">
        <v>1989.3</v>
      </c>
      <c r="G59" s="86">
        <f t="shared" si="2"/>
        <v>0.93049253940783</v>
      </c>
      <c r="H59" s="102">
        <f t="shared" si="3"/>
        <v>0.9921695760598503</v>
      </c>
    </row>
    <row r="60" spans="1:8" ht="21.75" customHeight="1">
      <c r="A60" s="158"/>
      <c r="B60" s="64" t="s">
        <v>69</v>
      </c>
      <c r="C60" s="89"/>
      <c r="D60" s="90">
        <f>D31+D36+D38+D41+D44+D50+D53+D56+D58</f>
        <v>5363.4</v>
      </c>
      <c r="E60" s="90">
        <f>E31+E36+E38+E41+E44+E50+E53+E56+E58</f>
        <v>4587.3</v>
      </c>
      <c r="F60" s="90">
        <f>F31+F36+F38+F41+F44+F50+F53+F56+F58</f>
        <v>4468.5</v>
      </c>
      <c r="G60" s="86">
        <f t="shared" si="2"/>
        <v>0.8331468844389753</v>
      </c>
      <c r="H60" s="102">
        <f t="shared" si="3"/>
        <v>0.974102413184226</v>
      </c>
    </row>
    <row r="61" spans="1:8" ht="25.5" customHeight="1">
      <c r="A61" s="159"/>
      <c r="B61" s="63" t="s">
        <v>84</v>
      </c>
      <c r="C61" s="155"/>
      <c r="D61" s="96">
        <f>D58</f>
        <v>2137.9</v>
      </c>
      <c r="E61" s="96">
        <f>E58</f>
        <v>2005</v>
      </c>
      <c r="F61" s="96">
        <f>F58</f>
        <v>1989.3</v>
      </c>
      <c r="G61" s="86">
        <f t="shared" si="2"/>
        <v>0.93049253940783</v>
      </c>
      <c r="H61" s="102">
        <f t="shared" si="3"/>
        <v>0.9921695760598503</v>
      </c>
    </row>
    <row r="62" ht="12.75">
      <c r="A62" s="66"/>
    </row>
    <row r="63" ht="12.75">
      <c r="A63" s="66"/>
    </row>
    <row r="64" spans="1:6" ht="15">
      <c r="A64" s="66"/>
      <c r="B64" s="72" t="s">
        <v>94</v>
      </c>
      <c r="C64" s="93"/>
      <c r="F64" s="67">
        <v>285.8</v>
      </c>
    </row>
    <row r="65" spans="1:3" ht="15">
      <c r="A65" s="66"/>
      <c r="B65" s="72"/>
      <c r="C65" s="93"/>
    </row>
    <row r="66" spans="1:3" ht="15">
      <c r="A66" s="66"/>
      <c r="B66" s="72" t="s">
        <v>85</v>
      </c>
      <c r="C66" s="93"/>
    </row>
    <row r="67" spans="1:3" ht="15">
      <c r="A67" s="66"/>
      <c r="B67" s="72" t="s">
        <v>86</v>
      </c>
      <c r="C67" s="93"/>
    </row>
    <row r="68" spans="1:3" ht="15">
      <c r="A68" s="66"/>
      <c r="B68" s="72"/>
      <c r="C68" s="93"/>
    </row>
    <row r="69" spans="1:3" ht="15">
      <c r="A69" s="66"/>
      <c r="B69" s="72" t="s">
        <v>87</v>
      </c>
      <c r="C69" s="93"/>
    </row>
    <row r="70" spans="1:3" ht="15">
      <c r="A70" s="66"/>
      <c r="B70" s="72" t="s">
        <v>88</v>
      </c>
      <c r="C70" s="93"/>
    </row>
    <row r="71" spans="1:3" ht="15">
      <c r="A71" s="66"/>
      <c r="B71" s="72"/>
      <c r="C71" s="93"/>
    </row>
    <row r="72" spans="1:3" ht="15">
      <c r="A72" s="66"/>
      <c r="B72" s="72" t="s">
        <v>89</v>
      </c>
      <c r="C72" s="93"/>
    </row>
    <row r="73" spans="1:3" ht="15">
      <c r="A73" s="66"/>
      <c r="B73" s="72" t="s">
        <v>90</v>
      </c>
      <c r="C73" s="93"/>
    </row>
    <row r="74" spans="1:3" ht="15">
      <c r="A74" s="66"/>
      <c r="B74" s="72"/>
      <c r="C74" s="93"/>
    </row>
    <row r="75" spans="1:3" ht="15">
      <c r="A75" s="66"/>
      <c r="B75" s="72" t="s">
        <v>91</v>
      </c>
      <c r="C75" s="93"/>
    </row>
    <row r="76" spans="1:3" ht="15">
      <c r="A76" s="66"/>
      <c r="B76" s="72" t="s">
        <v>92</v>
      </c>
      <c r="C76" s="93"/>
    </row>
    <row r="77" ht="12.75">
      <c r="A77" s="66"/>
    </row>
    <row r="78" ht="12.75">
      <c r="A78" s="66"/>
    </row>
    <row r="79" spans="1:8" ht="15">
      <c r="A79" s="66"/>
      <c r="B79" s="72" t="s">
        <v>93</v>
      </c>
      <c r="C79" s="93"/>
      <c r="F79" s="68">
        <f>F64+F26-F60</f>
        <v>885.8000000000002</v>
      </c>
      <c r="H79" s="68"/>
    </row>
    <row r="80" ht="12.75">
      <c r="A80" s="66"/>
    </row>
    <row r="81" ht="12.75">
      <c r="A81" s="66"/>
    </row>
    <row r="82" spans="1:3" ht="15">
      <c r="A82" s="66"/>
      <c r="B82" s="72" t="s">
        <v>95</v>
      </c>
      <c r="C82" s="93"/>
    </row>
    <row r="83" spans="1:3" ht="15">
      <c r="A83" s="66"/>
      <c r="B83" s="72" t="s">
        <v>96</v>
      </c>
      <c r="C83" s="93"/>
    </row>
    <row r="84" spans="1:3" ht="15">
      <c r="A84" s="66"/>
      <c r="B84" s="72" t="s">
        <v>97</v>
      </c>
      <c r="C84" s="93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6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421875" style="98" customWidth="1"/>
    <col min="2" max="2" width="37.28125" style="98" customWidth="1"/>
    <col min="3" max="3" width="10.28125" style="99" hidden="1" customWidth="1"/>
    <col min="4" max="4" width="12.421875" style="98" customWidth="1"/>
    <col min="5" max="5" width="12.421875" style="98" hidden="1" customWidth="1"/>
    <col min="6" max="6" width="11.7109375" style="98" customWidth="1"/>
    <col min="7" max="7" width="10.00390625" style="98" customWidth="1"/>
    <col min="8" max="8" width="11.00390625" style="98" hidden="1" customWidth="1"/>
    <col min="9" max="9" width="9.140625" style="24" customWidth="1"/>
    <col min="10" max="16384" width="9.140625" style="2" customWidth="1"/>
  </cols>
  <sheetData>
    <row r="1" spans="1:9" s="4" customFormat="1" ht="66" customHeight="1">
      <c r="A1" s="199" t="s">
        <v>404</v>
      </c>
      <c r="B1" s="199"/>
      <c r="C1" s="199"/>
      <c r="D1" s="199"/>
      <c r="E1" s="199"/>
      <c r="F1" s="199"/>
      <c r="G1" s="199"/>
      <c r="H1" s="199"/>
      <c r="I1" s="33"/>
    </row>
    <row r="2" spans="1:9" s="1" customFormat="1" ht="12.75" customHeight="1">
      <c r="A2" s="79"/>
      <c r="B2" s="174" t="s">
        <v>3</v>
      </c>
      <c r="C2" s="80"/>
      <c r="D2" s="160" t="s">
        <v>4</v>
      </c>
      <c r="E2" s="161" t="s">
        <v>394</v>
      </c>
      <c r="F2" s="160" t="s">
        <v>5</v>
      </c>
      <c r="G2" s="191" t="s">
        <v>149</v>
      </c>
      <c r="H2" s="161" t="s">
        <v>395</v>
      </c>
      <c r="I2" s="23"/>
    </row>
    <row r="3" spans="1:9" s="1" customFormat="1" ht="19.5" customHeight="1">
      <c r="A3" s="153"/>
      <c r="B3" s="174"/>
      <c r="C3" s="80"/>
      <c r="D3" s="160"/>
      <c r="E3" s="162"/>
      <c r="F3" s="160"/>
      <c r="G3" s="192"/>
      <c r="H3" s="162"/>
      <c r="I3" s="23"/>
    </row>
    <row r="4" spans="1:9" s="1" customFormat="1" ht="18" customHeight="1">
      <c r="A4" s="153"/>
      <c r="B4" s="150" t="s">
        <v>83</v>
      </c>
      <c r="C4" s="80"/>
      <c r="D4" s="145">
        <f>D5+D6+D7+D8+D9+D10+D11+D12+D13+D14+D15+D16+D17+D18+D19+D20</f>
        <v>3426.3</v>
      </c>
      <c r="E4" s="145">
        <f>E5+E6+E7+E8+E9+E10+E11+E12+E13+E14+E15+E16+E17+E18+E19+E20</f>
        <v>2743.7</v>
      </c>
      <c r="F4" s="145">
        <f>F5+F6+F7+F8+F9+F10+F11+F12+F13+F14+F15+F16+F17+F18+F19+F20</f>
        <v>3870.5</v>
      </c>
      <c r="G4" s="144">
        <f aca="true" t="shared" si="0" ref="G4:G10">F4/D4</f>
        <v>1.129644222630826</v>
      </c>
      <c r="H4" s="144">
        <f aca="true" t="shared" si="1" ref="H4:H10">F4/E4</f>
        <v>1.4106862995225427</v>
      </c>
      <c r="I4" s="23"/>
    </row>
    <row r="5" spans="1:9" s="1" customFormat="1" ht="15">
      <c r="A5" s="153"/>
      <c r="B5" s="154" t="s">
        <v>7</v>
      </c>
      <c r="C5" s="158"/>
      <c r="D5" s="95">
        <v>155</v>
      </c>
      <c r="E5" s="95">
        <v>100</v>
      </c>
      <c r="F5" s="95">
        <v>130.5</v>
      </c>
      <c r="G5" s="81">
        <f t="shared" si="0"/>
        <v>0.8419354838709677</v>
      </c>
      <c r="H5" s="81">
        <f t="shared" si="1"/>
        <v>1.305</v>
      </c>
      <c r="I5" s="23"/>
    </row>
    <row r="6" spans="1:9" s="1" customFormat="1" ht="15">
      <c r="A6" s="153"/>
      <c r="B6" s="154" t="s">
        <v>299</v>
      </c>
      <c r="C6" s="158"/>
      <c r="D6" s="95">
        <v>1211.3</v>
      </c>
      <c r="E6" s="95">
        <v>965.7</v>
      </c>
      <c r="F6" s="95">
        <v>1133.3</v>
      </c>
      <c r="G6" s="81">
        <f t="shared" si="0"/>
        <v>0.9356063733179228</v>
      </c>
      <c r="H6" s="81">
        <f t="shared" si="1"/>
        <v>1.1735528632080354</v>
      </c>
      <c r="I6" s="23"/>
    </row>
    <row r="7" spans="1:9" s="1" customFormat="1" ht="15">
      <c r="A7" s="153"/>
      <c r="B7" s="154" t="s">
        <v>9</v>
      </c>
      <c r="C7" s="158"/>
      <c r="D7" s="95">
        <v>360</v>
      </c>
      <c r="E7" s="95">
        <v>330</v>
      </c>
      <c r="F7" s="95">
        <v>360.3</v>
      </c>
      <c r="G7" s="81">
        <f t="shared" si="0"/>
        <v>1.0008333333333335</v>
      </c>
      <c r="H7" s="81">
        <f t="shared" si="1"/>
        <v>1.0918181818181818</v>
      </c>
      <c r="I7" s="23"/>
    </row>
    <row r="8" spans="1:9" s="1" customFormat="1" ht="15">
      <c r="A8" s="153"/>
      <c r="B8" s="154" t="s">
        <v>10</v>
      </c>
      <c r="C8" s="158"/>
      <c r="D8" s="95">
        <v>150</v>
      </c>
      <c r="E8" s="95">
        <v>140</v>
      </c>
      <c r="F8" s="95">
        <v>184.9</v>
      </c>
      <c r="G8" s="81">
        <f t="shared" si="0"/>
        <v>1.2326666666666668</v>
      </c>
      <c r="H8" s="81">
        <f t="shared" si="1"/>
        <v>1.3207142857142857</v>
      </c>
      <c r="I8" s="23"/>
    </row>
    <row r="9" spans="1:9" s="1" customFormat="1" ht="15">
      <c r="A9" s="153"/>
      <c r="B9" s="154" t="s">
        <v>11</v>
      </c>
      <c r="C9" s="158"/>
      <c r="D9" s="95">
        <v>1540</v>
      </c>
      <c r="E9" s="95">
        <v>1200</v>
      </c>
      <c r="F9" s="95">
        <v>1954.1</v>
      </c>
      <c r="G9" s="81">
        <f t="shared" si="0"/>
        <v>1.2688961038961037</v>
      </c>
      <c r="H9" s="81">
        <f t="shared" si="1"/>
        <v>1.6284166666666666</v>
      </c>
      <c r="I9" s="23"/>
    </row>
    <row r="10" spans="1:9" s="1" customFormat="1" ht="15">
      <c r="A10" s="153"/>
      <c r="B10" s="154" t="s">
        <v>108</v>
      </c>
      <c r="C10" s="158"/>
      <c r="D10" s="95">
        <v>10</v>
      </c>
      <c r="E10" s="95">
        <v>8</v>
      </c>
      <c r="F10" s="95">
        <v>27.4</v>
      </c>
      <c r="G10" s="81">
        <f t="shared" si="0"/>
        <v>2.7399999999999998</v>
      </c>
      <c r="H10" s="81">
        <f t="shared" si="1"/>
        <v>3.425</v>
      </c>
      <c r="I10" s="23"/>
    </row>
    <row r="11" spans="1:9" s="1" customFormat="1" ht="15">
      <c r="A11" s="153"/>
      <c r="B11" s="154" t="s">
        <v>12</v>
      </c>
      <c r="C11" s="158"/>
      <c r="D11" s="95">
        <v>0</v>
      </c>
      <c r="E11" s="95">
        <v>0</v>
      </c>
      <c r="F11" s="95">
        <v>0</v>
      </c>
      <c r="G11" s="81">
        <v>0</v>
      </c>
      <c r="H11" s="81">
        <v>0</v>
      </c>
      <c r="I11" s="23"/>
    </row>
    <row r="12" spans="1:9" s="1" customFormat="1" ht="15">
      <c r="A12" s="153"/>
      <c r="B12" s="154" t="s">
        <v>13</v>
      </c>
      <c r="C12" s="158"/>
      <c r="D12" s="95">
        <v>0</v>
      </c>
      <c r="E12" s="95">
        <v>0</v>
      </c>
      <c r="F12" s="95">
        <v>0</v>
      </c>
      <c r="G12" s="81">
        <v>0</v>
      </c>
      <c r="H12" s="81">
        <v>0</v>
      </c>
      <c r="I12" s="23"/>
    </row>
    <row r="13" spans="1:9" s="1" customFormat="1" ht="15">
      <c r="A13" s="153"/>
      <c r="B13" s="154" t="s">
        <v>14</v>
      </c>
      <c r="C13" s="158"/>
      <c r="D13" s="95">
        <v>0</v>
      </c>
      <c r="E13" s="95">
        <v>0</v>
      </c>
      <c r="F13" s="95">
        <v>0</v>
      </c>
      <c r="G13" s="81">
        <v>0</v>
      </c>
      <c r="H13" s="81">
        <v>0</v>
      </c>
      <c r="I13" s="23"/>
    </row>
    <row r="14" spans="1:9" s="1" customFormat="1" ht="15">
      <c r="A14" s="153"/>
      <c r="B14" s="154" t="s">
        <v>16</v>
      </c>
      <c r="C14" s="158"/>
      <c r="D14" s="95">
        <v>0</v>
      </c>
      <c r="E14" s="95">
        <v>0</v>
      </c>
      <c r="F14" s="95">
        <v>0</v>
      </c>
      <c r="G14" s="81">
        <v>0</v>
      </c>
      <c r="H14" s="81">
        <v>0</v>
      </c>
      <c r="I14" s="23"/>
    </row>
    <row r="15" spans="1:9" s="1" customFormat="1" ht="15">
      <c r="A15" s="153"/>
      <c r="B15" s="154" t="s">
        <v>17</v>
      </c>
      <c r="C15" s="158"/>
      <c r="D15" s="95">
        <v>0</v>
      </c>
      <c r="E15" s="95">
        <v>0</v>
      </c>
      <c r="F15" s="95">
        <v>0</v>
      </c>
      <c r="G15" s="81">
        <v>0</v>
      </c>
      <c r="H15" s="81">
        <v>0</v>
      </c>
      <c r="I15" s="23"/>
    </row>
    <row r="16" spans="1:9" s="1" customFormat="1" ht="42" customHeight="1">
      <c r="A16" s="153"/>
      <c r="B16" s="154" t="s">
        <v>115</v>
      </c>
      <c r="C16" s="158"/>
      <c r="D16" s="95">
        <v>0</v>
      </c>
      <c r="E16" s="95">
        <v>0</v>
      </c>
      <c r="F16" s="95">
        <v>0</v>
      </c>
      <c r="G16" s="81">
        <v>0</v>
      </c>
      <c r="H16" s="81">
        <v>0</v>
      </c>
      <c r="I16" s="23"/>
    </row>
    <row r="17" spans="1:9" s="1" customFormat="1" ht="34.5" customHeight="1">
      <c r="A17" s="153"/>
      <c r="B17" s="154" t="s">
        <v>119</v>
      </c>
      <c r="C17" s="158"/>
      <c r="D17" s="95">
        <v>0</v>
      </c>
      <c r="E17" s="95">
        <v>0</v>
      </c>
      <c r="F17" s="95">
        <v>80</v>
      </c>
      <c r="G17" s="81">
        <v>0</v>
      </c>
      <c r="H17" s="81">
        <v>0</v>
      </c>
      <c r="I17" s="23"/>
    </row>
    <row r="18" spans="1:9" s="1" customFormat="1" ht="15">
      <c r="A18" s="153"/>
      <c r="B18" s="154" t="s">
        <v>20</v>
      </c>
      <c r="C18" s="158"/>
      <c r="D18" s="95">
        <v>0</v>
      </c>
      <c r="E18" s="95">
        <v>0</v>
      </c>
      <c r="F18" s="95">
        <v>0</v>
      </c>
      <c r="G18" s="81">
        <v>0</v>
      </c>
      <c r="H18" s="81">
        <v>0</v>
      </c>
      <c r="I18" s="23"/>
    </row>
    <row r="19" spans="1:9" s="1" customFormat="1" ht="15">
      <c r="A19" s="153"/>
      <c r="B19" s="154" t="s">
        <v>122</v>
      </c>
      <c r="C19" s="158"/>
      <c r="D19" s="95">
        <v>0</v>
      </c>
      <c r="E19" s="95">
        <v>0</v>
      </c>
      <c r="F19" s="95">
        <v>0</v>
      </c>
      <c r="G19" s="81">
        <v>0</v>
      </c>
      <c r="H19" s="81">
        <v>0</v>
      </c>
      <c r="I19" s="23"/>
    </row>
    <row r="20" spans="1:9" s="1" customFormat="1" ht="15">
      <c r="A20" s="153"/>
      <c r="B20" s="154" t="s">
        <v>23</v>
      </c>
      <c r="C20" s="158"/>
      <c r="D20" s="95">
        <v>0</v>
      </c>
      <c r="E20" s="95">
        <v>0</v>
      </c>
      <c r="F20" s="95"/>
      <c r="G20" s="81">
        <v>0</v>
      </c>
      <c r="H20" s="81">
        <v>0</v>
      </c>
      <c r="I20" s="23"/>
    </row>
    <row r="21" spans="1:9" s="1" customFormat="1" ht="30.75" customHeight="1">
      <c r="A21" s="153"/>
      <c r="B21" s="36" t="s">
        <v>82</v>
      </c>
      <c r="C21" s="41"/>
      <c r="D21" s="95">
        <f>D22+D23+D24+D25+D26</f>
        <v>833.6</v>
      </c>
      <c r="E21" s="95">
        <f>E22+E23+E24+E25+E26</f>
        <v>839.9</v>
      </c>
      <c r="F21" s="95">
        <f>F22+F23+F24+F25+F26</f>
        <v>208</v>
      </c>
      <c r="G21" s="81">
        <f>F21/D21</f>
        <v>0.2495201535508637</v>
      </c>
      <c r="H21" s="81">
        <f>F21/E21</f>
        <v>0.2476485295868556</v>
      </c>
      <c r="I21" s="23"/>
    </row>
    <row r="22" spans="1:9" s="1" customFormat="1" ht="15">
      <c r="A22" s="153"/>
      <c r="B22" s="154" t="s">
        <v>25</v>
      </c>
      <c r="C22" s="158"/>
      <c r="D22" s="95">
        <v>618.1</v>
      </c>
      <c r="E22" s="95">
        <v>463.6</v>
      </c>
      <c r="F22" s="95">
        <v>95.1</v>
      </c>
      <c r="G22" s="81">
        <f>F22/D22</f>
        <v>0.1538585989322116</v>
      </c>
      <c r="H22" s="81">
        <f>F22/E22</f>
        <v>0.20513373597929246</v>
      </c>
      <c r="I22" s="23"/>
    </row>
    <row r="23" spans="1:9" s="1" customFormat="1" ht="15">
      <c r="A23" s="153"/>
      <c r="B23" s="154" t="s">
        <v>103</v>
      </c>
      <c r="C23" s="158"/>
      <c r="D23" s="95">
        <v>144.9</v>
      </c>
      <c r="E23" s="95">
        <v>120.8</v>
      </c>
      <c r="F23" s="95">
        <v>112.9</v>
      </c>
      <c r="G23" s="81">
        <f>F23/D23</f>
        <v>0.7791580400276052</v>
      </c>
      <c r="H23" s="81">
        <f>F23/E23</f>
        <v>0.9346026490066226</v>
      </c>
      <c r="I23" s="23"/>
    </row>
    <row r="24" spans="1:9" s="1" customFormat="1" ht="15">
      <c r="A24" s="153"/>
      <c r="B24" s="154" t="s">
        <v>68</v>
      </c>
      <c r="C24" s="158"/>
      <c r="D24" s="95">
        <v>70.6</v>
      </c>
      <c r="E24" s="95">
        <v>255.5</v>
      </c>
      <c r="F24" s="95">
        <v>0</v>
      </c>
      <c r="G24" s="81">
        <v>0</v>
      </c>
      <c r="H24" s="81">
        <v>0</v>
      </c>
      <c r="I24" s="23"/>
    </row>
    <row r="25" spans="1:9" s="1" customFormat="1" ht="30.75" customHeight="1" thickBot="1">
      <c r="A25" s="153"/>
      <c r="B25" s="82" t="s">
        <v>157</v>
      </c>
      <c r="C25" s="83"/>
      <c r="D25" s="95">
        <v>0</v>
      </c>
      <c r="E25" s="95">
        <v>0</v>
      </c>
      <c r="F25" s="95">
        <v>0</v>
      </c>
      <c r="G25" s="81">
        <v>0</v>
      </c>
      <c r="H25" s="81">
        <v>0</v>
      </c>
      <c r="I25" s="23"/>
    </row>
    <row r="26" spans="1:9" s="1" customFormat="1" ht="42.75" customHeight="1">
      <c r="A26" s="153"/>
      <c r="B26" s="154" t="s">
        <v>28</v>
      </c>
      <c r="C26" s="158"/>
      <c r="D26" s="95">
        <v>0</v>
      </c>
      <c r="E26" s="95">
        <v>0</v>
      </c>
      <c r="F26" s="95">
        <v>0</v>
      </c>
      <c r="G26" s="81">
        <v>0</v>
      </c>
      <c r="H26" s="81">
        <v>0</v>
      </c>
      <c r="I26" s="23"/>
    </row>
    <row r="27" spans="1:9" s="1" customFormat="1" ht="21" customHeight="1">
      <c r="A27" s="153"/>
      <c r="B27" s="38" t="s">
        <v>29</v>
      </c>
      <c r="C27" s="84"/>
      <c r="D27" s="94">
        <f>D4+D21</f>
        <v>4259.900000000001</v>
      </c>
      <c r="E27" s="94">
        <f>E4+E21</f>
        <v>3583.6</v>
      </c>
      <c r="F27" s="94">
        <f>F4+F21</f>
        <v>4078.5</v>
      </c>
      <c r="G27" s="81">
        <f>F27/D27</f>
        <v>0.9574168407709099</v>
      </c>
      <c r="H27" s="81">
        <f>F27/E27</f>
        <v>1.1381013505971649</v>
      </c>
      <c r="I27" s="23"/>
    </row>
    <row r="28" spans="1:9" s="1" customFormat="1" ht="21" customHeight="1">
      <c r="A28" s="153"/>
      <c r="B28" s="154" t="s">
        <v>109</v>
      </c>
      <c r="C28" s="158"/>
      <c r="D28" s="95">
        <f>D4</f>
        <v>3426.3</v>
      </c>
      <c r="E28" s="95">
        <f>E4</f>
        <v>2743.7</v>
      </c>
      <c r="F28" s="95">
        <f>F4</f>
        <v>3870.5</v>
      </c>
      <c r="G28" s="81">
        <f>F28/D28</f>
        <v>1.129644222630826</v>
      </c>
      <c r="H28" s="81">
        <f>F28/E28</f>
        <v>1.4106862995225427</v>
      </c>
      <c r="I28" s="23"/>
    </row>
    <row r="29" spans="1:9" s="1" customFormat="1" ht="12.75">
      <c r="A29" s="171"/>
      <c r="B29" s="193"/>
      <c r="C29" s="193"/>
      <c r="D29" s="193"/>
      <c r="E29" s="193"/>
      <c r="F29" s="193"/>
      <c r="G29" s="193"/>
      <c r="H29" s="194"/>
      <c r="I29" s="23"/>
    </row>
    <row r="30" spans="1:9" s="1" customFormat="1" ht="15" customHeight="1">
      <c r="A30" s="196" t="s">
        <v>161</v>
      </c>
      <c r="B30" s="174" t="s">
        <v>30</v>
      </c>
      <c r="C30" s="165" t="s">
        <v>198</v>
      </c>
      <c r="D30" s="160" t="s">
        <v>4</v>
      </c>
      <c r="E30" s="161" t="s">
        <v>394</v>
      </c>
      <c r="F30" s="161" t="s">
        <v>5</v>
      </c>
      <c r="G30" s="191" t="s">
        <v>149</v>
      </c>
      <c r="H30" s="161" t="s">
        <v>395</v>
      </c>
      <c r="I30" s="23"/>
    </row>
    <row r="31" spans="1:9" s="1" customFormat="1" ht="15" customHeight="1">
      <c r="A31" s="196"/>
      <c r="B31" s="174"/>
      <c r="C31" s="166"/>
      <c r="D31" s="160"/>
      <c r="E31" s="162"/>
      <c r="F31" s="162"/>
      <c r="G31" s="192"/>
      <c r="H31" s="162"/>
      <c r="I31" s="23"/>
    </row>
    <row r="32" spans="1:9" s="1" customFormat="1" ht="12.75">
      <c r="A32" s="41" t="s">
        <v>70</v>
      </c>
      <c r="B32" s="36" t="s">
        <v>31</v>
      </c>
      <c r="C32" s="41"/>
      <c r="D32" s="85">
        <f>D33+D34+D35</f>
        <v>1922.2</v>
      </c>
      <c r="E32" s="85">
        <f>E33+E34+E35</f>
        <v>1485.9</v>
      </c>
      <c r="F32" s="85">
        <f>F33+F34+F35</f>
        <v>1571.6</v>
      </c>
      <c r="G32" s="86">
        <f>F32/D32</f>
        <v>0.8176048278014774</v>
      </c>
      <c r="H32" s="86">
        <f>F32/E32</f>
        <v>1.0576754828723332</v>
      </c>
      <c r="I32" s="23"/>
    </row>
    <row r="33" spans="1:9" s="1" customFormat="1" ht="80.25" customHeight="1">
      <c r="A33" s="158" t="s">
        <v>73</v>
      </c>
      <c r="B33" s="154" t="s">
        <v>165</v>
      </c>
      <c r="C33" s="158" t="s">
        <v>73</v>
      </c>
      <c r="D33" s="35">
        <v>1907</v>
      </c>
      <c r="E33" s="35">
        <v>1470.7</v>
      </c>
      <c r="F33" s="35">
        <v>1571.6</v>
      </c>
      <c r="G33" s="86">
        <f aca="true" t="shared" si="2" ref="G33:G63">F33/D33</f>
        <v>0.8241216570529627</v>
      </c>
      <c r="H33" s="86">
        <f aca="true" t="shared" si="3" ref="H33:H63">F33/E33</f>
        <v>1.0686067858842727</v>
      </c>
      <c r="I33" s="23"/>
    </row>
    <row r="34" spans="1:9" s="1" customFormat="1" ht="18.75" customHeight="1">
      <c r="A34" s="158" t="s">
        <v>75</v>
      </c>
      <c r="B34" s="154" t="s">
        <v>36</v>
      </c>
      <c r="C34" s="158" t="s">
        <v>75</v>
      </c>
      <c r="D34" s="35">
        <v>10</v>
      </c>
      <c r="E34" s="35">
        <v>10</v>
      </c>
      <c r="F34" s="35">
        <v>0</v>
      </c>
      <c r="G34" s="86">
        <f t="shared" si="2"/>
        <v>0</v>
      </c>
      <c r="H34" s="86">
        <f t="shared" si="3"/>
        <v>0</v>
      </c>
      <c r="I34" s="23"/>
    </row>
    <row r="35" spans="1:9" s="1" customFormat="1" ht="12.75">
      <c r="A35" s="158" t="s">
        <v>132</v>
      </c>
      <c r="B35" s="154" t="s">
        <v>125</v>
      </c>
      <c r="C35" s="158"/>
      <c r="D35" s="35">
        <f>D36+D37</f>
        <v>5.2</v>
      </c>
      <c r="E35" s="35">
        <f>E36+E37</f>
        <v>5.2</v>
      </c>
      <c r="F35" s="35">
        <f>F36+F37</f>
        <v>0</v>
      </c>
      <c r="G35" s="86">
        <f t="shared" si="2"/>
        <v>0</v>
      </c>
      <c r="H35" s="86">
        <f t="shared" si="3"/>
        <v>0</v>
      </c>
      <c r="I35" s="23"/>
    </row>
    <row r="36" spans="1:9" s="15" customFormat="1" ht="30.75" customHeight="1">
      <c r="A36" s="87"/>
      <c r="B36" s="53" t="s">
        <v>214</v>
      </c>
      <c r="C36" s="87" t="s">
        <v>215</v>
      </c>
      <c r="D36" s="88">
        <v>5.2</v>
      </c>
      <c r="E36" s="88">
        <v>5.2</v>
      </c>
      <c r="F36" s="88">
        <v>0</v>
      </c>
      <c r="G36" s="86">
        <f t="shared" si="2"/>
        <v>0</v>
      </c>
      <c r="H36" s="86">
        <f t="shared" si="3"/>
        <v>0</v>
      </c>
      <c r="I36" s="30"/>
    </row>
    <row r="37" spans="1:9" s="15" customFormat="1" ht="39" customHeight="1" hidden="1">
      <c r="A37" s="87"/>
      <c r="B37" s="53" t="s">
        <v>278</v>
      </c>
      <c r="C37" s="87" t="s">
        <v>277</v>
      </c>
      <c r="D37" s="88">
        <v>0</v>
      </c>
      <c r="E37" s="88">
        <v>0</v>
      </c>
      <c r="F37" s="88">
        <v>0</v>
      </c>
      <c r="G37" s="86" t="e">
        <f t="shared" si="2"/>
        <v>#DIV/0!</v>
      </c>
      <c r="H37" s="86" t="e">
        <f t="shared" si="3"/>
        <v>#DIV/0!</v>
      </c>
      <c r="I37" s="30"/>
    </row>
    <row r="38" spans="1:9" s="1" customFormat="1" ht="18" customHeight="1">
      <c r="A38" s="41" t="s">
        <v>112</v>
      </c>
      <c r="B38" s="36" t="s">
        <v>105</v>
      </c>
      <c r="C38" s="41"/>
      <c r="D38" s="85">
        <f>D39</f>
        <v>144.9</v>
      </c>
      <c r="E38" s="85">
        <f>E39</f>
        <v>144.9</v>
      </c>
      <c r="F38" s="85">
        <f>F39</f>
        <v>112.9</v>
      </c>
      <c r="G38" s="86">
        <f t="shared" si="2"/>
        <v>0.7791580400276052</v>
      </c>
      <c r="H38" s="86">
        <f t="shared" si="3"/>
        <v>0.7791580400276052</v>
      </c>
      <c r="I38" s="23"/>
    </row>
    <row r="39" spans="1:9" s="1" customFormat="1" ht="54" customHeight="1">
      <c r="A39" s="158" t="s">
        <v>113</v>
      </c>
      <c r="B39" s="154" t="s">
        <v>171</v>
      </c>
      <c r="C39" s="158" t="s">
        <v>271</v>
      </c>
      <c r="D39" s="35">
        <v>144.9</v>
      </c>
      <c r="E39" s="35">
        <v>144.9</v>
      </c>
      <c r="F39" s="35">
        <v>112.9</v>
      </c>
      <c r="G39" s="86">
        <f t="shared" si="2"/>
        <v>0.7791580400276052</v>
      </c>
      <c r="H39" s="86">
        <f t="shared" si="3"/>
        <v>0.7791580400276052</v>
      </c>
      <c r="I39" s="23"/>
    </row>
    <row r="40" spans="1:9" s="1" customFormat="1" ht="25.5" hidden="1">
      <c r="A40" s="41" t="s">
        <v>76</v>
      </c>
      <c r="B40" s="36" t="s">
        <v>39</v>
      </c>
      <c r="C40" s="41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  <c r="I40" s="23"/>
    </row>
    <row r="41" spans="1:9" s="1" customFormat="1" ht="12.75" hidden="1">
      <c r="A41" s="158" t="s">
        <v>114</v>
      </c>
      <c r="B41" s="154" t="s">
        <v>107</v>
      </c>
      <c r="C41" s="158"/>
      <c r="D41" s="35">
        <f>D42</f>
        <v>0</v>
      </c>
      <c r="E41" s="35">
        <f>E42</f>
        <v>0</v>
      </c>
      <c r="F41" s="35">
        <f t="shared" si="4"/>
        <v>0</v>
      </c>
      <c r="G41" s="86" t="e">
        <f t="shared" si="2"/>
        <v>#DIV/0!</v>
      </c>
      <c r="H41" s="86" t="e">
        <f t="shared" si="3"/>
        <v>#DIV/0!</v>
      </c>
      <c r="I41" s="23"/>
    </row>
    <row r="42" spans="1:9" s="15" customFormat="1" ht="54" customHeight="1" hidden="1">
      <c r="A42" s="87"/>
      <c r="B42" s="53" t="s">
        <v>206</v>
      </c>
      <c r="C42" s="87" t="s">
        <v>205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  <c r="I42" s="30"/>
    </row>
    <row r="43" spans="1:9" s="15" customFormat="1" ht="28.5" customHeight="1" hidden="1">
      <c r="A43" s="41" t="s">
        <v>77</v>
      </c>
      <c r="B43" s="36" t="s">
        <v>41</v>
      </c>
      <c r="C43" s="41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  <c r="I43" s="30"/>
    </row>
    <row r="44" spans="1:9" s="15" customFormat="1" ht="37.5" customHeight="1" hidden="1">
      <c r="A44" s="155" t="s">
        <v>78</v>
      </c>
      <c r="B44" s="63" t="s">
        <v>127</v>
      </c>
      <c r="C44" s="158"/>
      <c r="D44" s="35">
        <f t="shared" si="5"/>
        <v>0</v>
      </c>
      <c r="E44" s="35">
        <f t="shared" si="5"/>
        <v>0</v>
      </c>
      <c r="F44" s="35">
        <f t="shared" si="5"/>
        <v>0</v>
      </c>
      <c r="G44" s="86" t="e">
        <f t="shared" si="2"/>
        <v>#DIV/0!</v>
      </c>
      <c r="H44" s="86" t="e">
        <f t="shared" si="3"/>
        <v>#DIV/0!</v>
      </c>
      <c r="I44" s="30"/>
    </row>
    <row r="45" spans="1:9" s="15" customFormat="1" ht="42.75" customHeight="1" hidden="1">
      <c r="A45" s="87"/>
      <c r="B45" s="56" t="s">
        <v>127</v>
      </c>
      <c r="C45" s="87" t="s">
        <v>284</v>
      </c>
      <c r="D45" s="88">
        <v>0</v>
      </c>
      <c r="E45" s="88">
        <f>0</f>
        <v>0</v>
      </c>
      <c r="F45" s="88">
        <v>0</v>
      </c>
      <c r="G45" s="86" t="e">
        <f t="shared" si="2"/>
        <v>#DIV/0!</v>
      </c>
      <c r="H45" s="86" t="e">
        <f t="shared" si="3"/>
        <v>#DIV/0!</v>
      </c>
      <c r="I45" s="30"/>
    </row>
    <row r="46" spans="1:9" s="1" customFormat="1" ht="25.5">
      <c r="A46" s="41" t="s">
        <v>79</v>
      </c>
      <c r="B46" s="36" t="s">
        <v>42</v>
      </c>
      <c r="C46" s="41"/>
      <c r="D46" s="85">
        <f>D47</f>
        <v>361.20000000000005</v>
      </c>
      <c r="E46" s="85">
        <f>E47</f>
        <v>313.1</v>
      </c>
      <c r="F46" s="85">
        <f>F47</f>
        <v>351.7</v>
      </c>
      <c r="G46" s="86">
        <f t="shared" si="2"/>
        <v>0.9736987818383166</v>
      </c>
      <c r="H46" s="86">
        <f t="shared" si="3"/>
        <v>1.1232832960715424</v>
      </c>
      <c r="I46" s="23"/>
    </row>
    <row r="47" spans="1:9" s="1" customFormat="1" ht="12.75">
      <c r="A47" s="158" t="s">
        <v>45</v>
      </c>
      <c r="B47" s="154" t="s">
        <v>46</v>
      </c>
      <c r="C47" s="158"/>
      <c r="D47" s="35">
        <f>D48+D49+D51+D50</f>
        <v>361.20000000000005</v>
      </c>
      <c r="E47" s="35">
        <f>E48+E49+E51+E50</f>
        <v>313.1</v>
      </c>
      <c r="F47" s="35">
        <f>F48+F49+F51+F50</f>
        <v>351.7</v>
      </c>
      <c r="G47" s="86">
        <f t="shared" si="2"/>
        <v>0.9736987818383166</v>
      </c>
      <c r="H47" s="86">
        <f t="shared" si="3"/>
        <v>1.1232832960715424</v>
      </c>
      <c r="I47" s="23"/>
    </row>
    <row r="48" spans="1:9" s="15" customFormat="1" ht="12.75">
      <c r="A48" s="87"/>
      <c r="B48" s="53" t="s">
        <v>100</v>
      </c>
      <c r="C48" s="87" t="s">
        <v>260</v>
      </c>
      <c r="D48" s="88">
        <v>254.8</v>
      </c>
      <c r="E48" s="88">
        <v>216.7</v>
      </c>
      <c r="F48" s="88">
        <v>246.2</v>
      </c>
      <c r="G48" s="86">
        <f t="shared" si="2"/>
        <v>0.966248037676609</v>
      </c>
      <c r="H48" s="86">
        <f t="shared" si="3"/>
        <v>1.1361329026303646</v>
      </c>
      <c r="I48" s="30"/>
    </row>
    <row r="49" spans="1:9" s="15" customFormat="1" ht="12.75">
      <c r="A49" s="87"/>
      <c r="B49" s="53" t="s">
        <v>265</v>
      </c>
      <c r="C49" s="87" t="s">
        <v>261</v>
      </c>
      <c r="D49" s="88">
        <v>17.5</v>
      </c>
      <c r="E49" s="88">
        <v>17.5</v>
      </c>
      <c r="F49" s="88">
        <v>17.5</v>
      </c>
      <c r="G49" s="86">
        <f t="shared" si="2"/>
        <v>1</v>
      </c>
      <c r="H49" s="86">
        <v>0</v>
      </c>
      <c r="I49" s="30"/>
    </row>
    <row r="50" spans="1:9" s="15" customFormat="1" ht="12.75" hidden="1">
      <c r="A50" s="87"/>
      <c r="B50" s="53" t="s">
        <v>375</v>
      </c>
      <c r="C50" s="87" t="s">
        <v>374</v>
      </c>
      <c r="D50" s="88">
        <v>0</v>
      </c>
      <c r="E50" s="88">
        <v>0</v>
      </c>
      <c r="F50" s="88">
        <v>0</v>
      </c>
      <c r="G50" s="86" t="e">
        <f t="shared" si="2"/>
        <v>#DIV/0!</v>
      </c>
      <c r="H50" s="86">
        <v>0</v>
      </c>
      <c r="I50" s="30"/>
    </row>
    <row r="51" spans="1:9" s="15" customFormat="1" ht="31.5" customHeight="1">
      <c r="A51" s="87"/>
      <c r="B51" s="53" t="s">
        <v>183</v>
      </c>
      <c r="C51" s="87" t="s">
        <v>266</v>
      </c>
      <c r="D51" s="88">
        <v>88.9</v>
      </c>
      <c r="E51" s="88">
        <v>78.9</v>
      </c>
      <c r="F51" s="88">
        <v>88</v>
      </c>
      <c r="G51" s="86">
        <f t="shared" si="2"/>
        <v>0.9898762654668166</v>
      </c>
      <c r="H51" s="86">
        <f t="shared" si="3"/>
        <v>1.1153358681875791</v>
      </c>
      <c r="I51" s="30"/>
    </row>
    <row r="52" spans="1:9" s="1" customFormat="1" ht="12.75">
      <c r="A52" s="57" t="s">
        <v>130</v>
      </c>
      <c r="B52" s="156" t="s">
        <v>128</v>
      </c>
      <c r="C52" s="57"/>
      <c r="D52" s="85">
        <f>D54</f>
        <v>1.5</v>
      </c>
      <c r="E52" s="85">
        <f>E54</f>
        <v>1</v>
      </c>
      <c r="F52" s="85">
        <f>F54</f>
        <v>1.5</v>
      </c>
      <c r="G52" s="86">
        <f t="shared" si="2"/>
        <v>1</v>
      </c>
      <c r="H52" s="86">
        <f t="shared" si="3"/>
        <v>1.5</v>
      </c>
      <c r="I52" s="23"/>
    </row>
    <row r="53" spans="1:9" s="1" customFormat="1" ht="25.5">
      <c r="A53" s="155" t="s">
        <v>124</v>
      </c>
      <c r="B53" s="154" t="s">
        <v>131</v>
      </c>
      <c r="C53" s="158"/>
      <c r="D53" s="35">
        <f>D54</f>
        <v>1.5</v>
      </c>
      <c r="E53" s="35">
        <f>E54</f>
        <v>1</v>
      </c>
      <c r="F53" s="35">
        <f>F54</f>
        <v>1.5</v>
      </c>
      <c r="G53" s="86">
        <f t="shared" si="2"/>
        <v>1</v>
      </c>
      <c r="H53" s="86">
        <f t="shared" si="3"/>
        <v>1.5</v>
      </c>
      <c r="I53" s="23"/>
    </row>
    <row r="54" spans="1:9" s="15" customFormat="1" ht="31.5" customHeight="1">
      <c r="A54" s="87"/>
      <c r="B54" s="53" t="s">
        <v>274</v>
      </c>
      <c r="C54" s="87" t="s">
        <v>267</v>
      </c>
      <c r="D54" s="88">
        <v>1.5</v>
      </c>
      <c r="E54" s="88">
        <v>1</v>
      </c>
      <c r="F54" s="88">
        <v>1.5</v>
      </c>
      <c r="G54" s="86">
        <f t="shared" si="2"/>
        <v>1</v>
      </c>
      <c r="H54" s="86">
        <f t="shared" si="3"/>
        <v>1.5</v>
      </c>
      <c r="I54" s="30"/>
    </row>
    <row r="55" spans="1:9" s="1" customFormat="1" ht="12.75" hidden="1">
      <c r="A55" s="41" t="s">
        <v>47</v>
      </c>
      <c r="B55" s="36" t="s">
        <v>48</v>
      </c>
      <c r="C55" s="41"/>
      <c r="D55" s="85">
        <f aca="true" t="shared" si="6" ref="D55:F56">D56</f>
        <v>0</v>
      </c>
      <c r="E55" s="85">
        <f t="shared" si="6"/>
        <v>0</v>
      </c>
      <c r="F55" s="85">
        <f t="shared" si="6"/>
        <v>0</v>
      </c>
      <c r="G55" s="86" t="e">
        <f t="shared" si="2"/>
        <v>#DIV/0!</v>
      </c>
      <c r="H55" s="86" t="e">
        <f t="shared" si="3"/>
        <v>#DIV/0!</v>
      </c>
      <c r="I55" s="23"/>
    </row>
    <row r="56" spans="1:9" s="1" customFormat="1" ht="12.75" hidden="1">
      <c r="A56" s="158" t="s">
        <v>52</v>
      </c>
      <c r="B56" s="154" t="s">
        <v>53</v>
      </c>
      <c r="C56" s="158"/>
      <c r="D56" s="35">
        <f t="shared" si="6"/>
        <v>0</v>
      </c>
      <c r="E56" s="35">
        <f t="shared" si="6"/>
        <v>0</v>
      </c>
      <c r="F56" s="35">
        <f t="shared" si="6"/>
        <v>0</v>
      </c>
      <c r="G56" s="86" t="e">
        <f t="shared" si="2"/>
        <v>#DIV/0!</v>
      </c>
      <c r="H56" s="86" t="e">
        <f t="shared" si="3"/>
        <v>#DIV/0!</v>
      </c>
      <c r="I56" s="23"/>
    </row>
    <row r="57" spans="1:9" s="15" customFormat="1" ht="40.5" customHeight="1" hidden="1">
      <c r="A57" s="87"/>
      <c r="B57" s="53" t="s">
        <v>268</v>
      </c>
      <c r="C57" s="87" t="s">
        <v>269</v>
      </c>
      <c r="D57" s="88">
        <v>0</v>
      </c>
      <c r="E57" s="88">
        <v>0</v>
      </c>
      <c r="F57" s="88">
        <v>0</v>
      </c>
      <c r="G57" s="86" t="e">
        <f t="shared" si="2"/>
        <v>#DIV/0!</v>
      </c>
      <c r="H57" s="86" t="e">
        <f t="shared" si="3"/>
        <v>#DIV/0!</v>
      </c>
      <c r="I57" s="30"/>
    </row>
    <row r="58" spans="1:9" s="1" customFormat="1" ht="12.75">
      <c r="A58" s="41">
        <v>1000</v>
      </c>
      <c r="B58" s="36" t="s">
        <v>62</v>
      </c>
      <c r="C58" s="41"/>
      <c r="D58" s="85">
        <f>D59</f>
        <v>18</v>
      </c>
      <c r="E58" s="85">
        <f>E59</f>
        <v>15</v>
      </c>
      <c r="F58" s="85">
        <f>F59</f>
        <v>15</v>
      </c>
      <c r="G58" s="86">
        <f t="shared" si="2"/>
        <v>0.8333333333333334</v>
      </c>
      <c r="H58" s="86">
        <f t="shared" si="3"/>
        <v>1</v>
      </c>
      <c r="I58" s="23"/>
    </row>
    <row r="59" spans="1:9" s="1" customFormat="1" ht="12.75">
      <c r="A59" s="158">
        <v>1001</v>
      </c>
      <c r="B59" s="154" t="s">
        <v>186</v>
      </c>
      <c r="C59" s="158" t="s">
        <v>63</v>
      </c>
      <c r="D59" s="35">
        <v>18</v>
      </c>
      <c r="E59" s="35">
        <v>15</v>
      </c>
      <c r="F59" s="35">
        <v>15</v>
      </c>
      <c r="G59" s="86">
        <f t="shared" si="2"/>
        <v>0.8333333333333334</v>
      </c>
      <c r="H59" s="86">
        <f t="shared" si="3"/>
        <v>1</v>
      </c>
      <c r="I59" s="23"/>
    </row>
    <row r="60" spans="1:9" s="1" customFormat="1" ht="12.75">
      <c r="A60" s="41"/>
      <c r="B60" s="36" t="s">
        <v>101</v>
      </c>
      <c r="C60" s="41"/>
      <c r="D60" s="35">
        <f>D61</f>
        <v>2795.2</v>
      </c>
      <c r="E60" s="35">
        <f>E61</f>
        <v>2419.6</v>
      </c>
      <c r="F60" s="35">
        <f>F61</f>
        <v>2775.2</v>
      </c>
      <c r="G60" s="86">
        <f t="shared" si="2"/>
        <v>0.9928448769318833</v>
      </c>
      <c r="H60" s="86">
        <f t="shared" si="3"/>
        <v>1.1469664407340057</v>
      </c>
      <c r="I60" s="23"/>
    </row>
    <row r="61" spans="1:9" s="15" customFormat="1" ht="25.5" customHeight="1">
      <c r="A61" s="87"/>
      <c r="B61" s="53" t="s">
        <v>102</v>
      </c>
      <c r="C61" s="87"/>
      <c r="D61" s="88">
        <v>2795.2</v>
      </c>
      <c r="E61" s="88">
        <v>2419.6</v>
      </c>
      <c r="F61" s="88">
        <v>2775.2</v>
      </c>
      <c r="G61" s="86">
        <f t="shared" si="2"/>
        <v>0.9928448769318833</v>
      </c>
      <c r="H61" s="86">
        <f t="shared" si="3"/>
        <v>1.1469664407340057</v>
      </c>
      <c r="I61" s="30"/>
    </row>
    <row r="62" spans="1:9" s="11" customFormat="1" ht="15.75">
      <c r="A62" s="41"/>
      <c r="B62" s="64" t="s">
        <v>69</v>
      </c>
      <c r="C62" s="89"/>
      <c r="D62" s="90">
        <f>D32+D38+D40+D46+D55+D52+D58+D60+D43</f>
        <v>5243</v>
      </c>
      <c r="E62" s="90">
        <f>E32+E38+E40+E46+E55+E52+E58+E60+E43</f>
        <v>4379.5</v>
      </c>
      <c r="F62" s="90">
        <f>F32+F38+F40+F46+F55+F52+F58+F60+F43</f>
        <v>4827.9</v>
      </c>
      <c r="G62" s="86">
        <f t="shared" si="2"/>
        <v>0.9208277703604806</v>
      </c>
      <c r="H62" s="86">
        <f t="shared" si="3"/>
        <v>1.1023861171366593</v>
      </c>
      <c r="I62" s="31"/>
    </row>
    <row r="63" spans="1:9" s="1" customFormat="1" ht="12.75">
      <c r="A63" s="159"/>
      <c r="B63" s="154" t="s">
        <v>84</v>
      </c>
      <c r="C63" s="158"/>
      <c r="D63" s="96">
        <f>D60</f>
        <v>2795.2</v>
      </c>
      <c r="E63" s="96">
        <f>E60</f>
        <v>2419.6</v>
      </c>
      <c r="F63" s="96">
        <f>F60</f>
        <v>2775.2</v>
      </c>
      <c r="G63" s="86">
        <f t="shared" si="2"/>
        <v>0.9928448769318833</v>
      </c>
      <c r="H63" s="86">
        <f t="shared" si="3"/>
        <v>1.1469664407340057</v>
      </c>
      <c r="I63" s="23"/>
    </row>
    <row r="64" spans="1:9" s="1" customFormat="1" ht="12.75">
      <c r="A64" s="66"/>
      <c r="B64" s="67"/>
      <c r="C64" s="66"/>
      <c r="D64" s="67"/>
      <c r="E64" s="67"/>
      <c r="F64" s="67"/>
      <c r="G64" s="67"/>
      <c r="H64" s="67"/>
      <c r="I64" s="23"/>
    </row>
    <row r="65" spans="1:9" s="1" customFormat="1" ht="12.75">
      <c r="A65" s="66"/>
      <c r="B65" s="67"/>
      <c r="C65" s="66"/>
      <c r="D65" s="67"/>
      <c r="E65" s="67"/>
      <c r="F65" s="67"/>
      <c r="G65" s="67"/>
      <c r="H65" s="67"/>
      <c r="I65" s="23"/>
    </row>
    <row r="66" spans="1:9" s="1" customFormat="1" ht="15">
      <c r="A66" s="66"/>
      <c r="B66" s="72" t="s">
        <v>94</v>
      </c>
      <c r="C66" s="93"/>
      <c r="D66" s="67"/>
      <c r="E66" s="67"/>
      <c r="F66" s="67">
        <v>1000.1</v>
      </c>
      <c r="G66" s="67"/>
      <c r="H66" s="67"/>
      <c r="I66" s="23"/>
    </row>
    <row r="67" spans="1:9" s="1" customFormat="1" ht="15">
      <c r="A67" s="66"/>
      <c r="B67" s="72"/>
      <c r="C67" s="93"/>
      <c r="D67" s="67"/>
      <c r="E67" s="67"/>
      <c r="F67" s="67"/>
      <c r="G67" s="67"/>
      <c r="H67" s="67"/>
      <c r="I67" s="23"/>
    </row>
    <row r="68" spans="1:9" s="1" customFormat="1" ht="15">
      <c r="A68" s="66"/>
      <c r="B68" s="72" t="s">
        <v>85</v>
      </c>
      <c r="C68" s="93"/>
      <c r="D68" s="67"/>
      <c r="E68" s="67"/>
      <c r="F68" s="67"/>
      <c r="G68" s="67"/>
      <c r="H68" s="67"/>
      <c r="I68" s="23"/>
    </row>
    <row r="69" spans="1:9" s="1" customFormat="1" ht="15">
      <c r="A69" s="66"/>
      <c r="B69" s="72" t="s">
        <v>86</v>
      </c>
      <c r="C69" s="93"/>
      <c r="D69" s="67"/>
      <c r="E69" s="67"/>
      <c r="F69" s="67"/>
      <c r="G69" s="67"/>
      <c r="H69" s="67"/>
      <c r="I69" s="23"/>
    </row>
    <row r="70" spans="1:9" s="1" customFormat="1" ht="15">
      <c r="A70" s="66"/>
      <c r="B70" s="72"/>
      <c r="C70" s="93"/>
      <c r="D70" s="67"/>
      <c r="E70" s="67"/>
      <c r="F70" s="67"/>
      <c r="G70" s="67"/>
      <c r="H70" s="67"/>
      <c r="I70" s="23"/>
    </row>
    <row r="71" spans="1:9" s="1" customFormat="1" ht="15">
      <c r="A71" s="66"/>
      <c r="B71" s="72" t="s">
        <v>87</v>
      </c>
      <c r="C71" s="93"/>
      <c r="D71" s="67"/>
      <c r="E71" s="67"/>
      <c r="F71" s="67"/>
      <c r="G71" s="67"/>
      <c r="H71" s="67"/>
      <c r="I71" s="23"/>
    </row>
    <row r="72" spans="1:9" s="1" customFormat="1" ht="15">
      <c r="A72" s="66"/>
      <c r="B72" s="72" t="s">
        <v>88</v>
      </c>
      <c r="C72" s="93"/>
      <c r="D72" s="67"/>
      <c r="E72" s="67"/>
      <c r="F72" s="67"/>
      <c r="G72" s="67"/>
      <c r="H72" s="67"/>
      <c r="I72" s="23"/>
    </row>
    <row r="73" spans="1:9" s="1" customFormat="1" ht="15">
      <c r="A73" s="66"/>
      <c r="B73" s="72"/>
      <c r="C73" s="93"/>
      <c r="D73" s="67"/>
      <c r="E73" s="67"/>
      <c r="F73" s="67"/>
      <c r="G73" s="67"/>
      <c r="H73" s="67"/>
      <c r="I73" s="23"/>
    </row>
    <row r="74" spans="1:9" s="1" customFormat="1" ht="15">
      <c r="A74" s="66"/>
      <c r="B74" s="72" t="s">
        <v>89</v>
      </c>
      <c r="C74" s="93"/>
      <c r="D74" s="67"/>
      <c r="E74" s="67"/>
      <c r="F74" s="67"/>
      <c r="G74" s="67"/>
      <c r="H74" s="67"/>
      <c r="I74" s="23"/>
    </row>
    <row r="75" spans="1:9" s="1" customFormat="1" ht="15">
      <c r="A75" s="66"/>
      <c r="B75" s="72" t="s">
        <v>90</v>
      </c>
      <c r="C75" s="93"/>
      <c r="D75" s="67"/>
      <c r="E75" s="67"/>
      <c r="F75" s="67"/>
      <c r="G75" s="67"/>
      <c r="H75" s="67"/>
      <c r="I75" s="23"/>
    </row>
    <row r="76" spans="1:9" s="1" customFormat="1" ht="15">
      <c r="A76" s="66"/>
      <c r="B76" s="72"/>
      <c r="C76" s="93"/>
      <c r="D76" s="67"/>
      <c r="E76" s="67"/>
      <c r="F76" s="67"/>
      <c r="G76" s="67"/>
      <c r="H76" s="67"/>
      <c r="I76" s="23"/>
    </row>
    <row r="77" spans="1:9" s="1" customFormat="1" ht="15">
      <c r="A77" s="66"/>
      <c r="B77" s="72" t="s">
        <v>91</v>
      </c>
      <c r="C77" s="93"/>
      <c r="D77" s="67"/>
      <c r="E77" s="67"/>
      <c r="F77" s="67"/>
      <c r="G77" s="67"/>
      <c r="H77" s="67"/>
      <c r="I77" s="23"/>
    </row>
    <row r="78" spans="1:9" s="1" customFormat="1" ht="15">
      <c r="A78" s="66"/>
      <c r="B78" s="72" t="s">
        <v>92</v>
      </c>
      <c r="C78" s="93"/>
      <c r="D78" s="67"/>
      <c r="E78" s="67"/>
      <c r="F78" s="67"/>
      <c r="G78" s="67"/>
      <c r="H78" s="67"/>
      <c r="I78" s="23"/>
    </row>
    <row r="79" spans="1:9" s="1" customFormat="1" ht="12.75">
      <c r="A79" s="66"/>
      <c r="B79" s="67"/>
      <c r="C79" s="66"/>
      <c r="D79" s="67"/>
      <c r="E79" s="67"/>
      <c r="F79" s="67"/>
      <c r="G79" s="67"/>
      <c r="H79" s="67"/>
      <c r="I79" s="23"/>
    </row>
    <row r="80" spans="1:9" s="1" customFormat="1" ht="12.75">
      <c r="A80" s="66"/>
      <c r="B80" s="67"/>
      <c r="C80" s="66"/>
      <c r="D80" s="67"/>
      <c r="E80" s="67"/>
      <c r="F80" s="67"/>
      <c r="G80" s="67"/>
      <c r="H80" s="67"/>
      <c r="I80" s="23"/>
    </row>
    <row r="81" spans="1:9" s="1" customFormat="1" ht="15">
      <c r="A81" s="66"/>
      <c r="B81" s="72" t="s">
        <v>93</v>
      </c>
      <c r="C81" s="93"/>
      <c r="D81" s="67"/>
      <c r="E81" s="67"/>
      <c r="F81" s="97">
        <f>F66+F27-F62</f>
        <v>250.70000000000073</v>
      </c>
      <c r="G81" s="67"/>
      <c r="H81" s="97"/>
      <c r="I81" s="23"/>
    </row>
    <row r="82" spans="1:9" s="1" customFormat="1" ht="12.75">
      <c r="A82" s="66"/>
      <c r="B82" s="67"/>
      <c r="C82" s="66"/>
      <c r="D82" s="67"/>
      <c r="E82" s="67"/>
      <c r="F82" s="67"/>
      <c r="G82" s="67"/>
      <c r="H82" s="67"/>
      <c r="I82" s="23"/>
    </row>
    <row r="83" spans="1:9" s="1" customFormat="1" ht="12.75">
      <c r="A83" s="66"/>
      <c r="B83" s="67"/>
      <c r="C83" s="66"/>
      <c r="D83" s="67"/>
      <c r="E83" s="67"/>
      <c r="F83" s="67"/>
      <c r="G83" s="67"/>
      <c r="H83" s="67"/>
      <c r="I83" s="23"/>
    </row>
    <row r="84" spans="1:9" s="1" customFormat="1" ht="15">
      <c r="A84" s="66"/>
      <c r="B84" s="72" t="s">
        <v>95</v>
      </c>
      <c r="C84" s="93"/>
      <c r="D84" s="67"/>
      <c r="E84" s="67"/>
      <c r="F84" s="67"/>
      <c r="G84" s="67"/>
      <c r="H84" s="67"/>
      <c r="I84" s="23"/>
    </row>
    <row r="85" spans="1:9" s="1" customFormat="1" ht="15">
      <c r="A85" s="66"/>
      <c r="B85" s="72" t="s">
        <v>96</v>
      </c>
      <c r="C85" s="93"/>
      <c r="D85" s="67"/>
      <c r="E85" s="67"/>
      <c r="F85" s="67"/>
      <c r="G85" s="67"/>
      <c r="H85" s="67"/>
      <c r="I85" s="23"/>
    </row>
    <row r="86" spans="1:9" s="1" customFormat="1" ht="15">
      <c r="A86" s="66"/>
      <c r="B86" s="72" t="s">
        <v>97</v>
      </c>
      <c r="C86" s="93"/>
      <c r="D86" s="67"/>
      <c r="E86" s="67"/>
      <c r="F86" s="67"/>
      <c r="G86" s="67"/>
      <c r="H86" s="67"/>
      <c r="I86" s="23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3">
      <selection activeCell="G15" sqref="G15"/>
    </sheetView>
  </sheetViews>
  <sheetFormatPr defaultColWidth="9.140625" defaultRowHeight="12.75"/>
  <cols>
    <col min="1" max="1" width="7.28125" style="67" customWidth="1"/>
    <col min="2" max="2" width="36.00390625" style="67" customWidth="1"/>
    <col min="3" max="3" width="11.57421875" style="66" hidden="1" customWidth="1"/>
    <col min="4" max="4" width="12.7109375" style="67" customWidth="1"/>
    <col min="5" max="5" width="12.7109375" style="67" hidden="1" customWidth="1"/>
    <col min="6" max="7" width="11.421875" style="67" customWidth="1"/>
    <col min="8" max="8" width="10.7109375" style="67" hidden="1" customWidth="1"/>
    <col min="9" max="9" width="9.140625" style="23" customWidth="1"/>
    <col min="10" max="16384" width="9.140625" style="1" customWidth="1"/>
  </cols>
  <sheetData>
    <row r="1" spans="1:9" s="5" customFormat="1" ht="60" customHeight="1">
      <c r="A1" s="167" t="s">
        <v>405</v>
      </c>
      <c r="B1" s="167"/>
      <c r="C1" s="167"/>
      <c r="D1" s="167"/>
      <c r="E1" s="167"/>
      <c r="F1" s="167"/>
      <c r="G1" s="167"/>
      <c r="H1" s="167"/>
      <c r="I1" s="32"/>
    </row>
    <row r="2" spans="1:8" ht="12.75" customHeight="1">
      <c r="A2" s="79"/>
      <c r="B2" s="174" t="s">
        <v>3</v>
      </c>
      <c r="C2" s="80"/>
      <c r="D2" s="160" t="s">
        <v>4</v>
      </c>
      <c r="E2" s="161" t="s">
        <v>394</v>
      </c>
      <c r="F2" s="160" t="s">
        <v>5</v>
      </c>
      <c r="G2" s="191" t="s">
        <v>149</v>
      </c>
      <c r="H2" s="161" t="s">
        <v>395</v>
      </c>
    </row>
    <row r="3" spans="1:8" ht="28.5" customHeight="1">
      <c r="A3" s="153"/>
      <c r="B3" s="174"/>
      <c r="C3" s="80"/>
      <c r="D3" s="160"/>
      <c r="E3" s="162"/>
      <c r="F3" s="160"/>
      <c r="G3" s="192"/>
      <c r="H3" s="162"/>
    </row>
    <row r="4" spans="1:8" ht="15.75" customHeight="1">
      <c r="A4" s="153"/>
      <c r="B4" s="150" t="s">
        <v>83</v>
      </c>
      <c r="C4" s="80"/>
      <c r="D4" s="142">
        <f>D5+D6+D7+D8+D9+D10+D11+D12+D13+D14+D15+D16+D17+D18+D19</f>
        <v>2836.3</v>
      </c>
      <c r="E4" s="142">
        <f>E5+E6+E7+E8+E9+E10+E11+E12+E13+E14+E15+E16+E17+E18+E19</f>
        <v>2191</v>
      </c>
      <c r="F4" s="142">
        <f>F5+F6+F7+F8+F9+F10+F11+F12+F13+F14+F15+F16+F17+F18+F19</f>
        <v>3577.1000000000004</v>
      </c>
      <c r="G4" s="144">
        <f>F4/D4</f>
        <v>1.2611853471071466</v>
      </c>
      <c r="H4" s="144">
        <f>F4/E4</f>
        <v>1.632633500684619</v>
      </c>
    </row>
    <row r="5" spans="1:8" ht="15">
      <c r="A5" s="153"/>
      <c r="B5" s="154" t="s">
        <v>7</v>
      </c>
      <c r="C5" s="158"/>
      <c r="D5" s="35">
        <v>66</v>
      </c>
      <c r="E5" s="35">
        <v>48</v>
      </c>
      <c r="F5" s="35">
        <v>53.7</v>
      </c>
      <c r="G5" s="81">
        <f aca="true" t="shared" si="0" ref="G5:G27">F5/D5</f>
        <v>0.8136363636363637</v>
      </c>
      <c r="H5" s="81">
        <f aca="true" t="shared" si="1" ref="H5:H27">F5/E5</f>
        <v>1.1187500000000001</v>
      </c>
    </row>
    <row r="6" spans="1:8" ht="15">
      <c r="A6" s="153"/>
      <c r="B6" s="154" t="s">
        <v>299</v>
      </c>
      <c r="C6" s="158"/>
      <c r="D6" s="35">
        <v>590.3</v>
      </c>
      <c r="E6" s="35">
        <v>441</v>
      </c>
      <c r="F6" s="35">
        <v>680.8</v>
      </c>
      <c r="G6" s="81">
        <f t="shared" si="0"/>
        <v>1.153311875317635</v>
      </c>
      <c r="H6" s="81">
        <f t="shared" si="1"/>
        <v>1.5437641723356008</v>
      </c>
    </row>
    <row r="7" spans="1:8" ht="15">
      <c r="A7" s="153"/>
      <c r="B7" s="154" t="s">
        <v>9</v>
      </c>
      <c r="C7" s="158"/>
      <c r="D7" s="35">
        <v>270</v>
      </c>
      <c r="E7" s="35">
        <v>270</v>
      </c>
      <c r="F7" s="35">
        <v>270.6</v>
      </c>
      <c r="G7" s="81">
        <f t="shared" si="0"/>
        <v>1.0022222222222223</v>
      </c>
      <c r="H7" s="81">
        <f t="shared" si="1"/>
        <v>1.0022222222222223</v>
      </c>
    </row>
    <row r="8" spans="1:8" ht="15">
      <c r="A8" s="153"/>
      <c r="B8" s="154" t="s">
        <v>10</v>
      </c>
      <c r="C8" s="158"/>
      <c r="D8" s="35">
        <v>160</v>
      </c>
      <c r="E8" s="35">
        <v>100</v>
      </c>
      <c r="F8" s="35">
        <v>209.7</v>
      </c>
      <c r="G8" s="81">
        <f t="shared" si="0"/>
        <v>1.310625</v>
      </c>
      <c r="H8" s="81">
        <f t="shared" si="1"/>
        <v>2.097</v>
      </c>
    </row>
    <row r="9" spans="1:8" ht="15">
      <c r="A9" s="153"/>
      <c r="B9" s="154" t="s">
        <v>11</v>
      </c>
      <c r="C9" s="158"/>
      <c r="D9" s="35">
        <v>1740</v>
      </c>
      <c r="E9" s="35">
        <v>1326</v>
      </c>
      <c r="F9" s="35">
        <v>2343.8</v>
      </c>
      <c r="G9" s="81">
        <f t="shared" si="0"/>
        <v>1.3470114942528737</v>
      </c>
      <c r="H9" s="81">
        <f t="shared" si="1"/>
        <v>1.7675716440422324</v>
      </c>
    </row>
    <row r="10" spans="1:8" ht="15">
      <c r="A10" s="153"/>
      <c r="B10" s="154" t="s">
        <v>108</v>
      </c>
      <c r="C10" s="158"/>
      <c r="D10" s="35">
        <v>10</v>
      </c>
      <c r="E10" s="35">
        <v>6</v>
      </c>
      <c r="F10" s="35">
        <v>18.5</v>
      </c>
      <c r="G10" s="81">
        <f t="shared" si="0"/>
        <v>1.85</v>
      </c>
      <c r="H10" s="81">
        <f t="shared" si="1"/>
        <v>3.0833333333333335</v>
      </c>
    </row>
    <row r="11" spans="1:8" ht="15">
      <c r="A11" s="153"/>
      <c r="B11" s="154" t="s">
        <v>12</v>
      </c>
      <c r="C11" s="158"/>
      <c r="D11" s="35">
        <v>0</v>
      </c>
      <c r="E11" s="35">
        <v>0</v>
      </c>
      <c r="F11" s="35">
        <v>0</v>
      </c>
      <c r="G11" s="81">
        <v>0</v>
      </c>
      <c r="H11" s="81">
        <v>0</v>
      </c>
    </row>
    <row r="12" spans="1:8" ht="15">
      <c r="A12" s="153"/>
      <c r="B12" s="154" t="s">
        <v>13</v>
      </c>
      <c r="C12" s="158"/>
      <c r="D12" s="35">
        <v>0</v>
      </c>
      <c r="E12" s="35">
        <v>0</v>
      </c>
      <c r="F12" s="35">
        <v>0</v>
      </c>
      <c r="G12" s="81">
        <v>0</v>
      </c>
      <c r="H12" s="81">
        <v>0</v>
      </c>
    </row>
    <row r="13" spans="1:8" ht="15">
      <c r="A13" s="153"/>
      <c r="B13" s="154" t="s">
        <v>14</v>
      </c>
      <c r="C13" s="158"/>
      <c r="D13" s="35">
        <v>0</v>
      </c>
      <c r="E13" s="35">
        <v>0</v>
      </c>
      <c r="F13" s="35">
        <v>0</v>
      </c>
      <c r="G13" s="81">
        <v>0</v>
      </c>
      <c r="H13" s="81">
        <v>0</v>
      </c>
    </row>
    <row r="14" spans="1:8" ht="15">
      <c r="A14" s="153"/>
      <c r="B14" s="154" t="s">
        <v>16</v>
      </c>
      <c r="C14" s="158"/>
      <c r="D14" s="35">
        <v>0</v>
      </c>
      <c r="E14" s="35">
        <v>0</v>
      </c>
      <c r="F14" s="35">
        <v>0</v>
      </c>
      <c r="G14" s="81">
        <v>0</v>
      </c>
      <c r="H14" s="81">
        <v>0</v>
      </c>
    </row>
    <row r="15" spans="1:8" ht="15">
      <c r="A15" s="153"/>
      <c r="B15" s="154" t="s">
        <v>17</v>
      </c>
      <c r="C15" s="158"/>
      <c r="D15" s="35">
        <v>0</v>
      </c>
      <c r="E15" s="35">
        <v>0</v>
      </c>
      <c r="F15" s="35">
        <v>0</v>
      </c>
      <c r="G15" s="81">
        <v>0</v>
      </c>
      <c r="H15" s="81">
        <v>0</v>
      </c>
    </row>
    <row r="16" spans="1:8" ht="25.5">
      <c r="A16" s="153"/>
      <c r="B16" s="154" t="s">
        <v>18</v>
      </c>
      <c r="C16" s="158"/>
      <c r="D16" s="35">
        <v>0</v>
      </c>
      <c r="E16" s="35">
        <v>0</v>
      </c>
      <c r="F16" s="35">
        <v>0</v>
      </c>
      <c r="G16" s="81">
        <v>0</v>
      </c>
      <c r="H16" s="81">
        <v>0</v>
      </c>
    </row>
    <row r="17" spans="1:8" ht="15">
      <c r="A17" s="153"/>
      <c r="B17" s="154" t="s">
        <v>348</v>
      </c>
      <c r="C17" s="158"/>
      <c r="D17" s="35">
        <v>0</v>
      </c>
      <c r="E17" s="35">
        <v>0</v>
      </c>
      <c r="F17" s="35">
        <v>0</v>
      </c>
      <c r="G17" s="81">
        <v>0</v>
      </c>
      <c r="H17" s="81">
        <v>0</v>
      </c>
    </row>
    <row r="18" spans="1:8" ht="15">
      <c r="A18" s="153"/>
      <c r="B18" s="154" t="s">
        <v>122</v>
      </c>
      <c r="C18" s="158"/>
      <c r="D18" s="35">
        <v>0</v>
      </c>
      <c r="E18" s="35">
        <v>0</v>
      </c>
      <c r="F18" s="35">
        <v>0</v>
      </c>
      <c r="G18" s="81">
        <v>0</v>
      </c>
      <c r="H18" s="81">
        <v>0</v>
      </c>
    </row>
    <row r="19" spans="1:8" ht="15">
      <c r="A19" s="153"/>
      <c r="B19" s="154" t="s">
        <v>23</v>
      </c>
      <c r="C19" s="158"/>
      <c r="D19" s="35">
        <v>0</v>
      </c>
      <c r="E19" s="35">
        <v>0</v>
      </c>
      <c r="F19" s="35">
        <v>0</v>
      </c>
      <c r="G19" s="81">
        <v>0</v>
      </c>
      <c r="H19" s="81">
        <v>0</v>
      </c>
    </row>
    <row r="20" spans="1:8" ht="25.5">
      <c r="A20" s="153"/>
      <c r="B20" s="36" t="s">
        <v>82</v>
      </c>
      <c r="C20" s="41"/>
      <c r="D20" s="35">
        <f>D21+D22+D23+D25+D24</f>
        <v>866</v>
      </c>
      <c r="E20" s="35">
        <f>E21+E22+E23+E25+E24</f>
        <v>886.5999999999999</v>
      </c>
      <c r="F20" s="35">
        <f>F21+F22+F23+F25+F24</f>
        <v>192.6</v>
      </c>
      <c r="G20" s="81">
        <f t="shared" si="0"/>
        <v>0.22240184757505774</v>
      </c>
      <c r="H20" s="81">
        <f t="shared" si="1"/>
        <v>0.21723437852470112</v>
      </c>
    </row>
    <row r="21" spans="1:8" ht="15">
      <c r="A21" s="153"/>
      <c r="B21" s="154" t="s">
        <v>25</v>
      </c>
      <c r="C21" s="158"/>
      <c r="D21" s="35">
        <v>721.1</v>
      </c>
      <c r="E21" s="35">
        <v>765.8</v>
      </c>
      <c r="F21" s="35">
        <v>85.6</v>
      </c>
      <c r="G21" s="81">
        <f t="shared" si="0"/>
        <v>0.1187075301622521</v>
      </c>
      <c r="H21" s="81">
        <f t="shared" si="1"/>
        <v>0.11177853225385218</v>
      </c>
    </row>
    <row r="22" spans="1:8" ht="15">
      <c r="A22" s="153"/>
      <c r="B22" s="154" t="s">
        <v>103</v>
      </c>
      <c r="C22" s="158"/>
      <c r="D22" s="35">
        <v>144.9</v>
      </c>
      <c r="E22" s="35">
        <v>120.8</v>
      </c>
      <c r="F22" s="35">
        <v>107</v>
      </c>
      <c r="G22" s="81">
        <f t="shared" si="0"/>
        <v>0.738440303657695</v>
      </c>
      <c r="H22" s="81">
        <f t="shared" si="1"/>
        <v>0.8857615894039735</v>
      </c>
    </row>
    <row r="23" spans="1:8" ht="15">
      <c r="A23" s="153"/>
      <c r="B23" s="154" t="s">
        <v>68</v>
      </c>
      <c r="C23" s="158"/>
      <c r="D23" s="35">
        <v>0</v>
      </c>
      <c r="E23" s="35">
        <v>0</v>
      </c>
      <c r="F23" s="35">
        <v>0</v>
      </c>
      <c r="G23" s="81">
        <v>0</v>
      </c>
      <c r="H23" s="81">
        <v>0</v>
      </c>
    </row>
    <row r="24" spans="1:8" ht="32.25" customHeight="1" thickBot="1">
      <c r="A24" s="153"/>
      <c r="B24" s="82" t="s">
        <v>157</v>
      </c>
      <c r="C24" s="83"/>
      <c r="D24" s="35">
        <v>0</v>
      </c>
      <c r="E24" s="35">
        <v>0</v>
      </c>
      <c r="F24" s="35">
        <v>0</v>
      </c>
      <c r="G24" s="81">
        <v>0</v>
      </c>
      <c r="H24" s="81">
        <v>0</v>
      </c>
    </row>
    <row r="25" spans="1:8" ht="25.5">
      <c r="A25" s="153"/>
      <c r="B25" s="154" t="s">
        <v>28</v>
      </c>
      <c r="C25" s="158"/>
      <c r="D25" s="35">
        <v>0</v>
      </c>
      <c r="E25" s="35">
        <v>0</v>
      </c>
      <c r="F25" s="35">
        <v>0</v>
      </c>
      <c r="G25" s="81">
        <v>0</v>
      </c>
      <c r="H25" s="81">
        <v>0</v>
      </c>
    </row>
    <row r="26" spans="1:8" ht="18.75">
      <c r="A26" s="153"/>
      <c r="B26" s="38" t="s">
        <v>29</v>
      </c>
      <c r="C26" s="84"/>
      <c r="D26" s="151">
        <f>D4+D20</f>
        <v>3702.3</v>
      </c>
      <c r="E26" s="151">
        <f>E4+E20</f>
        <v>3077.6</v>
      </c>
      <c r="F26" s="151">
        <f>F4+F20</f>
        <v>3769.7000000000003</v>
      </c>
      <c r="G26" s="81">
        <f t="shared" si="0"/>
        <v>1.01820489965697</v>
      </c>
      <c r="H26" s="81">
        <f t="shared" si="1"/>
        <v>1.2248830257343386</v>
      </c>
    </row>
    <row r="27" spans="1:8" ht="15">
      <c r="A27" s="153"/>
      <c r="B27" s="154" t="s">
        <v>109</v>
      </c>
      <c r="C27" s="158"/>
      <c r="D27" s="35">
        <f>D4</f>
        <v>2836.3</v>
      </c>
      <c r="E27" s="35">
        <f>E4</f>
        <v>2191</v>
      </c>
      <c r="F27" s="35">
        <f>F4</f>
        <v>3577.1000000000004</v>
      </c>
      <c r="G27" s="81">
        <f t="shared" si="0"/>
        <v>1.2611853471071466</v>
      </c>
      <c r="H27" s="81">
        <f t="shared" si="1"/>
        <v>1.632633500684619</v>
      </c>
    </row>
    <row r="28" spans="1:8" ht="12.75">
      <c r="A28" s="171"/>
      <c r="B28" s="182"/>
      <c r="C28" s="182"/>
      <c r="D28" s="182"/>
      <c r="E28" s="182"/>
      <c r="F28" s="182"/>
      <c r="G28" s="182"/>
      <c r="H28" s="183"/>
    </row>
    <row r="29" spans="1:8" ht="17.25" customHeight="1">
      <c r="A29" s="168" t="s">
        <v>161</v>
      </c>
      <c r="B29" s="174" t="s">
        <v>30</v>
      </c>
      <c r="C29" s="165" t="s">
        <v>198</v>
      </c>
      <c r="D29" s="169" t="s">
        <v>4</v>
      </c>
      <c r="E29" s="161" t="s">
        <v>394</v>
      </c>
      <c r="F29" s="200" t="s">
        <v>5</v>
      </c>
      <c r="G29" s="191" t="s">
        <v>149</v>
      </c>
      <c r="H29" s="161" t="s">
        <v>396</v>
      </c>
    </row>
    <row r="30" spans="1:8" ht="15" customHeight="1">
      <c r="A30" s="168"/>
      <c r="B30" s="174"/>
      <c r="C30" s="166"/>
      <c r="D30" s="169"/>
      <c r="E30" s="162"/>
      <c r="F30" s="201"/>
      <c r="G30" s="192"/>
      <c r="H30" s="162"/>
    </row>
    <row r="31" spans="1:8" ht="25.5">
      <c r="A31" s="41" t="s">
        <v>70</v>
      </c>
      <c r="B31" s="36" t="s">
        <v>31</v>
      </c>
      <c r="C31" s="41"/>
      <c r="D31" s="85">
        <f>D32+D33+D34</f>
        <v>1982.9</v>
      </c>
      <c r="E31" s="85">
        <f>E32+E33+E34</f>
        <v>1598.5</v>
      </c>
      <c r="F31" s="85">
        <f>F32+F33+F34</f>
        <v>1441.8</v>
      </c>
      <c r="G31" s="86">
        <f>F31/D31</f>
        <v>0.7271168490594583</v>
      </c>
      <c r="H31" s="86">
        <f>F31/E31</f>
        <v>0.9019705974350953</v>
      </c>
    </row>
    <row r="32" spans="1:8" ht="63.75" customHeight="1">
      <c r="A32" s="158" t="s">
        <v>73</v>
      </c>
      <c r="B32" s="154" t="s">
        <v>165</v>
      </c>
      <c r="C32" s="158" t="s">
        <v>73</v>
      </c>
      <c r="D32" s="35">
        <v>1963.5</v>
      </c>
      <c r="E32" s="35">
        <v>1579.1</v>
      </c>
      <c r="F32" s="35">
        <v>1441.8</v>
      </c>
      <c r="G32" s="86">
        <f aca="true" t="shared" si="2" ref="G32:G61">F32/D32</f>
        <v>0.7343009931245225</v>
      </c>
      <c r="H32" s="86">
        <f aca="true" t="shared" si="3" ref="H32:H61">F32/E32</f>
        <v>0.9130517383319613</v>
      </c>
    </row>
    <row r="33" spans="1:8" ht="12.75">
      <c r="A33" s="158" t="s">
        <v>75</v>
      </c>
      <c r="B33" s="154" t="s">
        <v>36</v>
      </c>
      <c r="C33" s="158" t="s">
        <v>75</v>
      </c>
      <c r="D33" s="35">
        <v>10</v>
      </c>
      <c r="E33" s="35">
        <v>10</v>
      </c>
      <c r="F33" s="35">
        <v>0</v>
      </c>
      <c r="G33" s="86">
        <f t="shared" si="2"/>
        <v>0</v>
      </c>
      <c r="H33" s="86">
        <f t="shared" si="3"/>
        <v>0</v>
      </c>
    </row>
    <row r="34" spans="1:8" ht="12.75">
      <c r="A34" s="158" t="s">
        <v>132</v>
      </c>
      <c r="B34" s="154" t="s">
        <v>129</v>
      </c>
      <c r="C34" s="158"/>
      <c r="D34" s="35">
        <f>D35+D36</f>
        <v>9.4</v>
      </c>
      <c r="E34" s="35">
        <f>E35+E36</f>
        <v>9.4</v>
      </c>
      <c r="F34" s="35">
        <v>0</v>
      </c>
      <c r="G34" s="86">
        <f t="shared" si="2"/>
        <v>0</v>
      </c>
      <c r="H34" s="86">
        <v>0</v>
      </c>
    </row>
    <row r="35" spans="1:9" s="15" customFormat="1" ht="25.5">
      <c r="A35" s="87"/>
      <c r="B35" s="53" t="s">
        <v>118</v>
      </c>
      <c r="C35" s="87" t="s">
        <v>215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v>0</v>
      </c>
      <c r="I35" s="30"/>
    </row>
    <row r="36" spans="1:9" s="15" customFormat="1" ht="45.75" customHeight="1">
      <c r="A36" s="87"/>
      <c r="B36" s="53" t="s">
        <v>213</v>
      </c>
      <c r="C36" s="87" t="s">
        <v>216</v>
      </c>
      <c r="D36" s="88">
        <v>5</v>
      </c>
      <c r="E36" s="88">
        <v>5</v>
      </c>
      <c r="F36" s="88">
        <v>0</v>
      </c>
      <c r="G36" s="86">
        <f t="shared" si="2"/>
        <v>0</v>
      </c>
      <c r="H36" s="86">
        <f t="shared" si="3"/>
        <v>0</v>
      </c>
      <c r="I36" s="30"/>
    </row>
    <row r="37" spans="1:8" ht="25.5" customHeight="1">
      <c r="A37" s="41" t="s">
        <v>112</v>
      </c>
      <c r="B37" s="36" t="s">
        <v>105</v>
      </c>
      <c r="C37" s="41"/>
      <c r="D37" s="85">
        <f>D38</f>
        <v>144.9</v>
      </c>
      <c r="E37" s="85">
        <f>E38</f>
        <v>144.9</v>
      </c>
      <c r="F37" s="85">
        <f>F38</f>
        <v>107</v>
      </c>
      <c r="G37" s="86">
        <f t="shared" si="2"/>
        <v>0.738440303657695</v>
      </c>
      <c r="H37" s="86">
        <f t="shared" si="3"/>
        <v>0.738440303657695</v>
      </c>
    </row>
    <row r="38" spans="1:8" ht="38.25">
      <c r="A38" s="158" t="s">
        <v>113</v>
      </c>
      <c r="B38" s="154" t="s">
        <v>171</v>
      </c>
      <c r="C38" s="158" t="s">
        <v>271</v>
      </c>
      <c r="D38" s="35">
        <v>144.9</v>
      </c>
      <c r="E38" s="35">
        <v>144.9</v>
      </c>
      <c r="F38" s="35">
        <v>107</v>
      </c>
      <c r="G38" s="86">
        <f t="shared" si="2"/>
        <v>0.738440303657695</v>
      </c>
      <c r="H38" s="86">
        <f t="shared" si="3"/>
        <v>0.738440303657695</v>
      </c>
    </row>
    <row r="39" spans="1:8" ht="25.5" hidden="1">
      <c r="A39" s="41" t="s">
        <v>76</v>
      </c>
      <c r="B39" s="36" t="s">
        <v>39</v>
      </c>
      <c r="C39" s="41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8" t="s">
        <v>114</v>
      </c>
      <c r="B40" s="154" t="s">
        <v>107</v>
      </c>
      <c r="C40" s="158"/>
      <c r="D40" s="35">
        <f t="shared" si="4"/>
        <v>0</v>
      </c>
      <c r="E40" s="35">
        <f t="shared" si="4"/>
        <v>0</v>
      </c>
      <c r="F40" s="3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9" s="15" customFormat="1" ht="38.25" hidden="1">
      <c r="A41" s="87"/>
      <c r="B41" s="53" t="s">
        <v>116</v>
      </c>
      <c r="C41" s="87" t="s">
        <v>207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  <c r="I41" s="30"/>
    </row>
    <row r="42" spans="1:9" s="15" customFormat="1" ht="12.75">
      <c r="A42" s="41" t="s">
        <v>77</v>
      </c>
      <c r="B42" s="36" t="s">
        <v>41</v>
      </c>
      <c r="C42" s="41"/>
      <c r="D42" s="85">
        <f aca="true" t="shared" si="5" ref="D42:F43">D43</f>
        <v>3.8</v>
      </c>
      <c r="E42" s="85">
        <f t="shared" si="5"/>
        <v>3.8</v>
      </c>
      <c r="F42" s="85">
        <f t="shared" si="5"/>
        <v>3.8</v>
      </c>
      <c r="G42" s="86">
        <f t="shared" si="2"/>
        <v>1</v>
      </c>
      <c r="H42" s="86">
        <f t="shared" si="3"/>
        <v>1</v>
      </c>
      <c r="I42" s="30"/>
    </row>
    <row r="43" spans="1:9" s="15" customFormat="1" ht="31.5" customHeight="1">
      <c r="A43" s="155" t="s">
        <v>78</v>
      </c>
      <c r="B43" s="63" t="s">
        <v>127</v>
      </c>
      <c r="C43" s="158"/>
      <c r="D43" s="35">
        <f t="shared" si="5"/>
        <v>3.8</v>
      </c>
      <c r="E43" s="35">
        <f t="shared" si="5"/>
        <v>3.8</v>
      </c>
      <c r="F43" s="35">
        <f t="shared" si="5"/>
        <v>3.8</v>
      </c>
      <c r="G43" s="86">
        <f t="shared" si="2"/>
        <v>1</v>
      </c>
      <c r="H43" s="86">
        <f t="shared" si="3"/>
        <v>1</v>
      </c>
      <c r="I43" s="30"/>
    </row>
    <row r="44" spans="1:9" s="15" customFormat="1" ht="33" customHeight="1">
      <c r="A44" s="87"/>
      <c r="B44" s="56" t="s">
        <v>127</v>
      </c>
      <c r="C44" s="87" t="s">
        <v>303</v>
      </c>
      <c r="D44" s="88">
        <v>3.8</v>
      </c>
      <c r="E44" s="88">
        <v>3.8</v>
      </c>
      <c r="F44" s="88">
        <v>3.8</v>
      </c>
      <c r="G44" s="86">
        <f t="shared" si="2"/>
        <v>1</v>
      </c>
      <c r="H44" s="86">
        <f t="shared" si="3"/>
        <v>1</v>
      </c>
      <c r="I44" s="30"/>
    </row>
    <row r="45" spans="1:8" ht="25.5">
      <c r="A45" s="41" t="s">
        <v>79</v>
      </c>
      <c r="B45" s="36" t="s">
        <v>42</v>
      </c>
      <c r="C45" s="41"/>
      <c r="D45" s="85">
        <f>D46</f>
        <v>404.7</v>
      </c>
      <c r="E45" s="85">
        <f>E46</f>
        <v>288.1</v>
      </c>
      <c r="F45" s="85">
        <f>F46</f>
        <v>336.9</v>
      </c>
      <c r="G45" s="86">
        <f t="shared" si="2"/>
        <v>0.832468495181616</v>
      </c>
      <c r="H45" s="86">
        <f t="shared" si="3"/>
        <v>1.1693856299895868</v>
      </c>
    </row>
    <row r="46" spans="1:8" ht="12.75">
      <c r="A46" s="158" t="s">
        <v>45</v>
      </c>
      <c r="B46" s="154" t="s">
        <v>46</v>
      </c>
      <c r="C46" s="158"/>
      <c r="D46" s="35">
        <f>D47+D48+D50+D49</f>
        <v>404.7</v>
      </c>
      <c r="E46" s="35">
        <f>E47+E48+E50+E49</f>
        <v>288.1</v>
      </c>
      <c r="F46" s="35">
        <f>F47+F48+F50+F49</f>
        <v>336.9</v>
      </c>
      <c r="G46" s="86">
        <f t="shared" si="2"/>
        <v>0.832468495181616</v>
      </c>
      <c r="H46" s="86">
        <f t="shared" si="3"/>
        <v>1.1693856299895868</v>
      </c>
    </row>
    <row r="47" spans="1:9" s="15" customFormat="1" ht="12.75">
      <c r="A47" s="87"/>
      <c r="B47" s="53" t="s">
        <v>100</v>
      </c>
      <c r="C47" s="87" t="s">
        <v>260</v>
      </c>
      <c r="D47" s="88">
        <v>360</v>
      </c>
      <c r="E47" s="88">
        <v>256.1</v>
      </c>
      <c r="F47" s="88">
        <v>292.2</v>
      </c>
      <c r="G47" s="86">
        <f t="shared" si="2"/>
        <v>0.8116666666666666</v>
      </c>
      <c r="H47" s="86">
        <f t="shared" si="3"/>
        <v>1.1409605622803591</v>
      </c>
      <c r="I47" s="30"/>
    </row>
    <row r="48" spans="1:9" s="15" customFormat="1" ht="22.5" customHeight="1">
      <c r="A48" s="87"/>
      <c r="B48" s="53" t="s">
        <v>265</v>
      </c>
      <c r="C48" s="87" t="s">
        <v>261</v>
      </c>
      <c r="D48" s="88">
        <v>7</v>
      </c>
      <c r="E48" s="88">
        <v>7</v>
      </c>
      <c r="F48" s="88">
        <v>7</v>
      </c>
      <c r="G48" s="86">
        <f t="shared" si="2"/>
        <v>1</v>
      </c>
      <c r="H48" s="86">
        <v>0</v>
      </c>
      <c r="I48" s="30"/>
    </row>
    <row r="49" spans="1:9" s="15" customFormat="1" ht="22.5" customHeight="1" hidden="1">
      <c r="A49" s="87"/>
      <c r="B49" s="53" t="s">
        <v>375</v>
      </c>
      <c r="C49" s="87" t="s">
        <v>374</v>
      </c>
      <c r="D49" s="88">
        <v>0</v>
      </c>
      <c r="E49" s="88">
        <v>0</v>
      </c>
      <c r="F49" s="88">
        <v>0</v>
      </c>
      <c r="G49" s="86" t="e">
        <f t="shared" si="2"/>
        <v>#DIV/0!</v>
      </c>
      <c r="H49" s="86">
        <v>0</v>
      </c>
      <c r="I49" s="30"/>
    </row>
    <row r="50" spans="1:9" s="15" customFormat="1" ht="29.25" customHeight="1">
      <c r="A50" s="87"/>
      <c r="B50" s="53" t="s">
        <v>183</v>
      </c>
      <c r="C50" s="87" t="s">
        <v>266</v>
      </c>
      <c r="D50" s="88">
        <v>37.7</v>
      </c>
      <c r="E50" s="88">
        <v>25</v>
      </c>
      <c r="F50" s="88">
        <v>37.7</v>
      </c>
      <c r="G50" s="86">
        <f t="shared" si="2"/>
        <v>1</v>
      </c>
      <c r="H50" s="86">
        <f t="shared" si="3"/>
        <v>1.508</v>
      </c>
      <c r="I50" s="30"/>
    </row>
    <row r="51" spans="1:8" ht="27" customHeight="1">
      <c r="A51" s="57" t="s">
        <v>130</v>
      </c>
      <c r="B51" s="156" t="s">
        <v>128</v>
      </c>
      <c r="C51" s="57"/>
      <c r="D51" s="35">
        <f aca="true" t="shared" si="6" ref="D51:F52">D52</f>
        <v>1.6</v>
      </c>
      <c r="E51" s="35">
        <f t="shared" si="6"/>
        <v>1.1</v>
      </c>
      <c r="F51" s="35">
        <f t="shared" si="6"/>
        <v>1.6</v>
      </c>
      <c r="G51" s="86">
        <f t="shared" si="2"/>
        <v>1</v>
      </c>
      <c r="H51" s="86">
        <f t="shared" si="3"/>
        <v>1.4545454545454546</v>
      </c>
    </row>
    <row r="52" spans="1:8" ht="29.25" customHeight="1">
      <c r="A52" s="155" t="s">
        <v>124</v>
      </c>
      <c r="B52" s="63" t="s">
        <v>131</v>
      </c>
      <c r="C52" s="155"/>
      <c r="D52" s="35">
        <f t="shared" si="6"/>
        <v>1.6</v>
      </c>
      <c r="E52" s="35">
        <f t="shared" si="6"/>
        <v>1.1</v>
      </c>
      <c r="F52" s="35">
        <f t="shared" si="6"/>
        <v>1.6</v>
      </c>
      <c r="G52" s="86">
        <f t="shared" si="2"/>
        <v>1</v>
      </c>
      <c r="H52" s="86">
        <f t="shared" si="3"/>
        <v>1.4545454545454546</v>
      </c>
    </row>
    <row r="53" spans="1:9" s="15" customFormat="1" ht="30.75" customHeight="1">
      <c r="A53" s="87"/>
      <c r="B53" s="53" t="s">
        <v>274</v>
      </c>
      <c r="C53" s="87" t="s">
        <v>267</v>
      </c>
      <c r="D53" s="88">
        <v>1.6</v>
      </c>
      <c r="E53" s="88">
        <v>1.1</v>
      </c>
      <c r="F53" s="88">
        <v>1.6</v>
      </c>
      <c r="G53" s="86">
        <f t="shared" si="2"/>
        <v>1</v>
      </c>
      <c r="H53" s="86">
        <f t="shared" si="3"/>
        <v>1.4545454545454546</v>
      </c>
      <c r="I53" s="30"/>
    </row>
    <row r="54" spans="1:8" ht="17.25" customHeight="1" hidden="1">
      <c r="A54" s="41" t="s">
        <v>47</v>
      </c>
      <c r="B54" s="36" t="s">
        <v>48</v>
      </c>
      <c r="C54" s="41"/>
      <c r="D54" s="85">
        <f aca="true" t="shared" si="7" ref="D54:F55">D55</f>
        <v>0</v>
      </c>
      <c r="E54" s="85">
        <f t="shared" si="7"/>
        <v>0</v>
      </c>
      <c r="F54" s="85">
        <f t="shared" si="7"/>
        <v>0</v>
      </c>
      <c r="G54" s="86" t="e">
        <f t="shared" si="2"/>
        <v>#DIV/0!</v>
      </c>
      <c r="H54" s="86" t="e">
        <f t="shared" si="3"/>
        <v>#DIV/0!</v>
      </c>
    </row>
    <row r="55" spans="1:8" ht="18" customHeight="1" hidden="1">
      <c r="A55" s="158" t="s">
        <v>52</v>
      </c>
      <c r="B55" s="154" t="s">
        <v>53</v>
      </c>
      <c r="C55" s="158"/>
      <c r="D55" s="35">
        <f t="shared" si="7"/>
        <v>0</v>
      </c>
      <c r="E55" s="35">
        <f t="shared" si="7"/>
        <v>0</v>
      </c>
      <c r="F55" s="35">
        <f t="shared" si="7"/>
        <v>0</v>
      </c>
      <c r="G55" s="86" t="e">
        <f t="shared" si="2"/>
        <v>#DIV/0!</v>
      </c>
      <c r="H55" s="86" t="e">
        <f t="shared" si="3"/>
        <v>#DIV/0!</v>
      </c>
    </row>
    <row r="56" spans="1:9" s="15" customFormat="1" ht="30.75" customHeight="1" hidden="1">
      <c r="A56" s="87"/>
      <c r="B56" s="53" t="s">
        <v>268</v>
      </c>
      <c r="C56" s="87" t="s">
        <v>269</v>
      </c>
      <c r="D56" s="88">
        <v>0</v>
      </c>
      <c r="E56" s="88">
        <v>0</v>
      </c>
      <c r="F56" s="88">
        <v>0</v>
      </c>
      <c r="G56" s="86" t="e">
        <f t="shared" si="2"/>
        <v>#DIV/0!</v>
      </c>
      <c r="H56" s="86" t="e">
        <f t="shared" si="3"/>
        <v>#DIV/0!</v>
      </c>
      <c r="I56" s="30"/>
    </row>
    <row r="57" spans="1:9" s="15" customFormat="1" ht="24" customHeight="1">
      <c r="A57" s="41">
        <v>1001</v>
      </c>
      <c r="B57" s="36" t="s">
        <v>186</v>
      </c>
      <c r="C57" s="158" t="s">
        <v>358</v>
      </c>
      <c r="D57" s="35">
        <v>44.8</v>
      </c>
      <c r="E57" s="35">
        <v>40.1</v>
      </c>
      <c r="F57" s="35">
        <v>44.8</v>
      </c>
      <c r="G57" s="86">
        <f t="shared" si="2"/>
        <v>1</v>
      </c>
      <c r="H57" s="86">
        <f t="shared" si="3"/>
        <v>1.1172069825436408</v>
      </c>
      <c r="I57" s="30"/>
    </row>
    <row r="58" spans="1:8" ht="12.75">
      <c r="A58" s="41"/>
      <c r="B58" s="36" t="s">
        <v>101</v>
      </c>
      <c r="C58" s="41"/>
      <c r="D58" s="85">
        <f>D59</f>
        <v>1151.1</v>
      </c>
      <c r="E58" s="85">
        <f>E59</f>
        <v>1061.8</v>
      </c>
      <c r="F58" s="85">
        <f>F59</f>
        <v>835.3</v>
      </c>
      <c r="G58" s="86">
        <f t="shared" si="2"/>
        <v>0.7256537225262792</v>
      </c>
      <c r="H58" s="86">
        <f t="shared" si="3"/>
        <v>0.7866829911471087</v>
      </c>
    </row>
    <row r="59" spans="1:9" s="15" customFormat="1" ht="25.5">
      <c r="A59" s="87"/>
      <c r="B59" s="53" t="s">
        <v>102</v>
      </c>
      <c r="C59" s="87" t="s">
        <v>202</v>
      </c>
      <c r="D59" s="88">
        <v>1151.1</v>
      </c>
      <c r="E59" s="88">
        <v>1061.8</v>
      </c>
      <c r="F59" s="88">
        <v>835.3</v>
      </c>
      <c r="G59" s="86">
        <f t="shared" si="2"/>
        <v>0.7256537225262792</v>
      </c>
      <c r="H59" s="86">
        <f t="shared" si="3"/>
        <v>0.7866829911471087</v>
      </c>
      <c r="I59" s="30"/>
    </row>
    <row r="60" spans="1:8" ht="22.5" customHeight="1">
      <c r="A60" s="158"/>
      <c r="B60" s="64" t="s">
        <v>69</v>
      </c>
      <c r="C60" s="89"/>
      <c r="D60" s="90">
        <f>D31+D37+D39+D45+D51+D54+D58+D57+D42</f>
        <v>3733.8</v>
      </c>
      <c r="E60" s="90">
        <f>E31+E37+E39+E45+E51+E54+E58+E57+E42</f>
        <v>3138.2999999999997</v>
      </c>
      <c r="F60" s="90">
        <f>F31+F37+F39+F45+F51+F54+F58+F57+F42</f>
        <v>2771.2</v>
      </c>
      <c r="G60" s="86">
        <f t="shared" si="2"/>
        <v>0.7421929401681931</v>
      </c>
      <c r="H60" s="86">
        <f t="shared" si="3"/>
        <v>0.8830258420163783</v>
      </c>
    </row>
    <row r="61" spans="1:8" ht="15">
      <c r="A61" s="91"/>
      <c r="B61" s="154" t="s">
        <v>84</v>
      </c>
      <c r="C61" s="158"/>
      <c r="D61" s="92">
        <f>D58</f>
        <v>1151.1</v>
      </c>
      <c r="E61" s="92">
        <f>E58</f>
        <v>1061.8</v>
      </c>
      <c r="F61" s="92">
        <f>F58</f>
        <v>835.3</v>
      </c>
      <c r="G61" s="86">
        <f t="shared" si="2"/>
        <v>0.7256537225262792</v>
      </c>
      <c r="H61" s="86">
        <f t="shared" si="3"/>
        <v>0.7866829911471087</v>
      </c>
    </row>
    <row r="64" spans="2:6" ht="15">
      <c r="B64" s="72" t="s">
        <v>94</v>
      </c>
      <c r="C64" s="93"/>
      <c r="F64" s="67">
        <v>115.1</v>
      </c>
    </row>
    <row r="65" spans="2:3" ht="15">
      <c r="B65" s="72"/>
      <c r="C65" s="93"/>
    </row>
    <row r="66" spans="2:3" ht="15">
      <c r="B66" s="72" t="s">
        <v>85</v>
      </c>
      <c r="C66" s="93"/>
    </row>
    <row r="67" spans="2:3" ht="15">
      <c r="B67" s="72" t="s">
        <v>86</v>
      </c>
      <c r="C67" s="93"/>
    </row>
    <row r="68" spans="2:3" ht="15">
      <c r="B68" s="72"/>
      <c r="C68" s="93"/>
    </row>
    <row r="69" spans="2:3" ht="15">
      <c r="B69" s="72" t="s">
        <v>87</v>
      </c>
      <c r="C69" s="93"/>
    </row>
    <row r="70" spans="2:3" ht="15">
      <c r="B70" s="72" t="s">
        <v>88</v>
      </c>
      <c r="C70" s="93"/>
    </row>
    <row r="71" spans="2:3" ht="15">
      <c r="B71" s="72"/>
      <c r="C71" s="93"/>
    </row>
    <row r="72" spans="2:3" ht="15">
      <c r="B72" s="72" t="s">
        <v>89</v>
      </c>
      <c r="C72" s="93"/>
    </row>
    <row r="73" spans="2:3" ht="15">
      <c r="B73" s="72" t="s">
        <v>90</v>
      </c>
      <c r="C73" s="93"/>
    </row>
    <row r="74" spans="2:3" ht="15">
      <c r="B74" s="72"/>
      <c r="C74" s="93"/>
    </row>
    <row r="75" spans="2:3" ht="15">
      <c r="B75" s="72" t="s">
        <v>91</v>
      </c>
      <c r="C75" s="93"/>
    </row>
    <row r="76" spans="2:3" ht="15">
      <c r="B76" s="72" t="s">
        <v>92</v>
      </c>
      <c r="C76" s="93"/>
    </row>
    <row r="79" spans="2:8" ht="15">
      <c r="B79" s="72" t="s">
        <v>93</v>
      </c>
      <c r="C79" s="93"/>
      <c r="F79" s="68">
        <f>F64+F26-F60</f>
        <v>1113.6000000000004</v>
      </c>
      <c r="H79" s="68"/>
    </row>
    <row r="82" spans="2:3" ht="15">
      <c r="B82" s="72" t="s">
        <v>95</v>
      </c>
      <c r="C82" s="93"/>
    </row>
    <row r="83" spans="2:3" ht="15">
      <c r="B83" s="72" t="s">
        <v>96</v>
      </c>
      <c r="C83" s="93"/>
    </row>
    <row r="84" spans="2:3" ht="15">
      <c r="B84" s="72" t="s">
        <v>97</v>
      </c>
      <c r="C84" s="93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55"/>
  <sheetViews>
    <sheetView tabSelected="1" zoomScalePageLayoutView="0" workbookViewId="0" topLeftCell="A131">
      <selection activeCell="F141" sqref="F141"/>
    </sheetView>
  </sheetViews>
  <sheetFormatPr defaultColWidth="9.140625" defaultRowHeight="12.75"/>
  <cols>
    <col min="1" max="1" width="5.8515625" style="66" customWidth="1"/>
    <col min="2" max="2" width="44.00390625" style="67" customWidth="1"/>
    <col min="3" max="3" width="14.00390625" style="67" customWidth="1"/>
    <col min="4" max="4" width="14.421875" style="67" hidden="1" customWidth="1"/>
    <col min="5" max="5" width="13.7109375" style="67" customWidth="1"/>
    <col min="6" max="6" width="14.28125" style="70" customWidth="1"/>
    <col min="7" max="7" width="11.00390625" style="70" hidden="1" customWidth="1"/>
    <col min="8" max="16384" width="9.140625" style="23" customWidth="1"/>
  </cols>
  <sheetData>
    <row r="1" spans="1:7" s="25" customFormat="1" ht="57.75" customHeight="1">
      <c r="A1" s="167" t="s">
        <v>406</v>
      </c>
      <c r="B1" s="167"/>
      <c r="C1" s="167"/>
      <c r="D1" s="167"/>
      <c r="E1" s="167"/>
      <c r="F1" s="167"/>
      <c r="G1" s="167"/>
    </row>
    <row r="2" spans="1:7" ht="15" customHeight="1">
      <c r="A2" s="202"/>
      <c r="B2" s="174" t="s">
        <v>3</v>
      </c>
      <c r="C2" s="160" t="s">
        <v>4</v>
      </c>
      <c r="D2" s="161" t="s">
        <v>394</v>
      </c>
      <c r="E2" s="160" t="s">
        <v>5</v>
      </c>
      <c r="F2" s="161" t="s">
        <v>149</v>
      </c>
      <c r="G2" s="161" t="s">
        <v>395</v>
      </c>
    </row>
    <row r="3" spans="1:7" ht="18" customHeight="1">
      <c r="A3" s="203"/>
      <c r="B3" s="174"/>
      <c r="C3" s="160"/>
      <c r="D3" s="162"/>
      <c r="E3" s="160"/>
      <c r="F3" s="162"/>
      <c r="G3" s="162"/>
    </row>
    <row r="4" spans="1:7" ht="14.25">
      <c r="A4" s="159"/>
      <c r="B4" s="150" t="s">
        <v>83</v>
      </c>
      <c r="C4" s="142">
        <f>C5+C6+C7+C8+C9+C10+C11+C12+C13+C14+C15+C16+C17+C18+C19+C20+C21+C23</f>
        <v>234895.1</v>
      </c>
      <c r="D4" s="142">
        <f>D5+D6+D7+D8+D9+D10+D11+D12+D13+D14+D15+D16+D17+D18+D19+D20+D21+D23</f>
        <v>173244.30000000002</v>
      </c>
      <c r="E4" s="142">
        <f>E5+E6+E7+E8+E9+E10+E11+E12+E13+E14+E15+E16+E17+E18+E19+E20+E21+E23</f>
        <v>210866.80000000002</v>
      </c>
      <c r="F4" s="147">
        <f>E4/C4</f>
        <v>0.8977062527059952</v>
      </c>
      <c r="G4" s="147">
        <f>E4/D4</f>
        <v>1.2171644319611092</v>
      </c>
    </row>
    <row r="5" spans="1:7" ht="15">
      <c r="A5" s="159"/>
      <c r="B5" s="154" t="s">
        <v>7</v>
      </c>
      <c r="C5" s="35">
        <v>142700</v>
      </c>
      <c r="D5" s="35">
        <v>102930</v>
      </c>
      <c r="E5" s="35">
        <v>112879.7</v>
      </c>
      <c r="F5" s="34">
        <f aca="true" t="shared" si="0" ref="F5:F36">E5/C5</f>
        <v>0.7910280308339173</v>
      </c>
      <c r="G5" s="34">
        <f aca="true" t="shared" si="1" ref="G5:G36">E5/D5</f>
        <v>1.096664723598562</v>
      </c>
    </row>
    <row r="6" spans="1:7" ht="15">
      <c r="A6" s="159"/>
      <c r="B6" s="154" t="s">
        <v>8</v>
      </c>
      <c r="C6" s="35">
        <v>19500</v>
      </c>
      <c r="D6" s="35">
        <v>15700</v>
      </c>
      <c r="E6" s="35">
        <v>20043.2</v>
      </c>
      <c r="F6" s="34">
        <f t="shared" si="0"/>
        <v>1.0278564102564103</v>
      </c>
      <c r="G6" s="34">
        <f t="shared" si="1"/>
        <v>1.2766369426751594</v>
      </c>
    </row>
    <row r="7" spans="1:7" ht="15">
      <c r="A7" s="159"/>
      <c r="B7" s="154" t="s">
        <v>9</v>
      </c>
      <c r="C7" s="35">
        <v>8680</v>
      </c>
      <c r="D7" s="35">
        <v>5210</v>
      </c>
      <c r="E7" s="35">
        <v>8832.1</v>
      </c>
      <c r="F7" s="34">
        <f t="shared" si="0"/>
        <v>1.0175230414746543</v>
      </c>
      <c r="G7" s="34">
        <f t="shared" si="1"/>
        <v>1.6952207293666028</v>
      </c>
    </row>
    <row r="8" spans="1:7" ht="15">
      <c r="A8" s="159"/>
      <c r="B8" s="154" t="s">
        <v>299</v>
      </c>
      <c r="C8" s="35">
        <v>11915.1</v>
      </c>
      <c r="D8" s="35">
        <v>9015.2</v>
      </c>
      <c r="E8" s="35">
        <v>13187.6</v>
      </c>
      <c r="F8" s="34">
        <f t="shared" si="0"/>
        <v>1.106797257261794</v>
      </c>
      <c r="G8" s="34">
        <f t="shared" si="1"/>
        <v>1.4628183512290354</v>
      </c>
    </row>
    <row r="9" spans="1:7" ht="15">
      <c r="A9" s="159"/>
      <c r="B9" s="154" t="s">
        <v>10</v>
      </c>
      <c r="C9" s="35">
        <v>6300</v>
      </c>
      <c r="D9" s="35">
        <v>5280</v>
      </c>
      <c r="E9" s="35">
        <v>7278.5</v>
      </c>
      <c r="F9" s="34">
        <f t="shared" si="0"/>
        <v>1.1553174603174603</v>
      </c>
      <c r="G9" s="34">
        <f t="shared" si="1"/>
        <v>1.3785037878787878</v>
      </c>
    </row>
    <row r="10" spans="1:7" ht="15">
      <c r="A10" s="159"/>
      <c r="B10" s="154" t="s">
        <v>11</v>
      </c>
      <c r="C10" s="35">
        <v>24090.6</v>
      </c>
      <c r="D10" s="35">
        <v>18610.5</v>
      </c>
      <c r="E10" s="35">
        <v>25998.7</v>
      </c>
      <c r="F10" s="34">
        <f t="shared" si="0"/>
        <v>1.0792051671606353</v>
      </c>
      <c r="G10" s="34">
        <f t="shared" si="1"/>
        <v>1.3969909459713603</v>
      </c>
    </row>
    <row r="11" spans="1:7" ht="15">
      <c r="A11" s="159"/>
      <c r="B11" s="154" t="s">
        <v>108</v>
      </c>
      <c r="C11" s="35">
        <v>3485</v>
      </c>
      <c r="D11" s="35">
        <v>2946</v>
      </c>
      <c r="E11" s="35">
        <v>3520.8</v>
      </c>
      <c r="F11" s="34">
        <f t="shared" si="0"/>
        <v>1.0102725968436155</v>
      </c>
      <c r="G11" s="34">
        <f t="shared" si="1"/>
        <v>1.1951120162932791</v>
      </c>
    </row>
    <row r="12" spans="1:7" ht="15">
      <c r="A12" s="159"/>
      <c r="B12" s="154" t="s">
        <v>12</v>
      </c>
      <c r="C12" s="35">
        <v>0</v>
      </c>
      <c r="D12" s="35">
        <v>0</v>
      </c>
      <c r="E12" s="35">
        <v>0</v>
      </c>
      <c r="F12" s="34">
        <v>0</v>
      </c>
      <c r="G12" s="34">
        <v>0</v>
      </c>
    </row>
    <row r="13" spans="1:7" ht="15">
      <c r="A13" s="159"/>
      <c r="B13" s="154" t="s">
        <v>13</v>
      </c>
      <c r="C13" s="35">
        <v>8961</v>
      </c>
      <c r="D13" s="35">
        <v>7041</v>
      </c>
      <c r="E13" s="35">
        <v>9166.6</v>
      </c>
      <c r="F13" s="34">
        <f t="shared" si="0"/>
        <v>1.0229438678718894</v>
      </c>
      <c r="G13" s="34">
        <f t="shared" si="1"/>
        <v>1.3018889362306492</v>
      </c>
    </row>
    <row r="14" spans="1:7" ht="15">
      <c r="A14" s="159"/>
      <c r="B14" s="154" t="s">
        <v>14</v>
      </c>
      <c r="C14" s="35">
        <v>2100</v>
      </c>
      <c r="D14" s="35">
        <v>1650</v>
      </c>
      <c r="E14" s="35">
        <v>1989.9</v>
      </c>
      <c r="F14" s="34">
        <f t="shared" si="0"/>
        <v>0.9475714285714286</v>
      </c>
      <c r="G14" s="34">
        <f t="shared" si="1"/>
        <v>1.206</v>
      </c>
    </row>
    <row r="15" spans="1:7" ht="15">
      <c r="A15" s="159"/>
      <c r="B15" s="154" t="s">
        <v>15</v>
      </c>
      <c r="C15" s="35">
        <v>0</v>
      </c>
      <c r="D15" s="35">
        <v>0</v>
      </c>
      <c r="E15" s="35">
        <v>30.8</v>
      </c>
      <c r="F15" s="34">
        <v>0</v>
      </c>
      <c r="G15" s="34">
        <v>0</v>
      </c>
    </row>
    <row r="16" spans="1:7" ht="15">
      <c r="A16" s="159"/>
      <c r="B16" s="154" t="s">
        <v>16</v>
      </c>
      <c r="C16" s="35">
        <v>400</v>
      </c>
      <c r="D16" s="35">
        <v>300</v>
      </c>
      <c r="E16" s="35">
        <v>327.7</v>
      </c>
      <c r="F16" s="34">
        <f t="shared" si="0"/>
        <v>0.8192499999999999</v>
      </c>
      <c r="G16" s="34">
        <f t="shared" si="1"/>
        <v>1.0923333333333334</v>
      </c>
    </row>
    <row r="17" spans="1:7" ht="15">
      <c r="A17" s="159"/>
      <c r="B17" s="154" t="s">
        <v>17</v>
      </c>
      <c r="C17" s="35">
        <v>1139.9</v>
      </c>
      <c r="D17" s="35">
        <v>800</v>
      </c>
      <c r="E17" s="35">
        <v>900.7</v>
      </c>
      <c r="F17" s="34">
        <f t="shared" si="0"/>
        <v>0.7901570313185367</v>
      </c>
      <c r="G17" s="34">
        <f t="shared" si="1"/>
        <v>1.125875</v>
      </c>
    </row>
    <row r="18" spans="1:7" ht="15" hidden="1">
      <c r="A18" s="159"/>
      <c r="B18" s="154" t="s">
        <v>18</v>
      </c>
      <c r="C18" s="35"/>
      <c r="D18" s="35"/>
      <c r="E18" s="35"/>
      <c r="F18" s="34">
        <v>0</v>
      </c>
      <c r="G18" s="34">
        <v>0</v>
      </c>
    </row>
    <row r="19" spans="1:7" ht="15">
      <c r="A19" s="159"/>
      <c r="B19" s="154" t="s">
        <v>19</v>
      </c>
      <c r="C19" s="35">
        <v>1632.5</v>
      </c>
      <c r="D19" s="35">
        <v>1482.5</v>
      </c>
      <c r="E19" s="35">
        <v>1997.3</v>
      </c>
      <c r="F19" s="34">
        <v>0</v>
      </c>
      <c r="G19" s="34">
        <v>0</v>
      </c>
    </row>
    <row r="20" spans="1:7" ht="15">
      <c r="A20" s="159"/>
      <c r="B20" s="154" t="s">
        <v>347</v>
      </c>
      <c r="C20" s="35">
        <v>1906</v>
      </c>
      <c r="D20" s="35">
        <v>806</v>
      </c>
      <c r="E20" s="35">
        <v>2539.2</v>
      </c>
      <c r="F20" s="34">
        <f t="shared" si="0"/>
        <v>1.3322140608604407</v>
      </c>
      <c r="G20" s="34">
        <f t="shared" si="1"/>
        <v>3.1503722084367243</v>
      </c>
    </row>
    <row r="21" spans="1:7" ht="15">
      <c r="A21" s="159"/>
      <c r="B21" s="154" t="s">
        <v>21</v>
      </c>
      <c r="C21" s="35">
        <v>2085</v>
      </c>
      <c r="D21" s="35">
        <v>1473.1</v>
      </c>
      <c r="E21" s="35">
        <v>2174.8</v>
      </c>
      <c r="F21" s="34">
        <f t="shared" si="0"/>
        <v>1.0430695443645084</v>
      </c>
      <c r="G21" s="34">
        <f t="shared" si="1"/>
        <v>1.4763424071685562</v>
      </c>
    </row>
    <row r="22" spans="1:7" ht="15">
      <c r="A22" s="159"/>
      <c r="B22" s="154" t="s">
        <v>22</v>
      </c>
      <c r="C22" s="35">
        <v>600</v>
      </c>
      <c r="D22" s="35">
        <v>425</v>
      </c>
      <c r="E22" s="35">
        <v>581.5</v>
      </c>
      <c r="F22" s="34">
        <f t="shared" si="0"/>
        <v>0.9691666666666666</v>
      </c>
      <c r="G22" s="34">
        <f t="shared" si="1"/>
        <v>1.368235294117647</v>
      </c>
    </row>
    <row r="23" spans="1:7" ht="15">
      <c r="A23" s="159"/>
      <c r="B23" s="154" t="s">
        <v>23</v>
      </c>
      <c r="C23" s="35">
        <f>МР!D23+'МО г.Ртищево'!D19+'Кр-звезда'!D19+Макарово!D20+Октябрьский!D19+Салтыковка!D19+Урусово!D20+'Ш-Голицыно'!D19</f>
        <v>0</v>
      </c>
      <c r="D23" s="35">
        <v>0</v>
      </c>
      <c r="E23" s="35">
        <v>-0.8</v>
      </c>
      <c r="F23" s="34">
        <v>0</v>
      </c>
      <c r="G23" s="34">
        <v>0</v>
      </c>
    </row>
    <row r="24" spans="1:7" ht="25.5">
      <c r="A24" s="159"/>
      <c r="B24" s="36" t="s">
        <v>82</v>
      </c>
      <c r="C24" s="35">
        <f>C25+C26+C28+C31+C29+C32+C30</f>
        <v>484886.30000000005</v>
      </c>
      <c r="D24" s="35">
        <f>D25+D26+D28+D31+D29+D32+D30</f>
        <v>367946.5</v>
      </c>
      <c r="E24" s="35">
        <f>E25+E26+E28+E31+E29+E32+E30</f>
        <v>379065.10000000003</v>
      </c>
      <c r="F24" s="34">
        <f t="shared" si="0"/>
        <v>0.7817607962938941</v>
      </c>
      <c r="G24" s="34">
        <f t="shared" si="1"/>
        <v>1.0302179800596012</v>
      </c>
    </row>
    <row r="25" spans="1:7" ht="21" customHeight="1">
      <c r="A25" s="159"/>
      <c r="B25" s="154" t="s">
        <v>25</v>
      </c>
      <c r="C25" s="35">
        <f>МР!D25+'МО г.Ртищево'!D21+'Кр-звезда'!D21+Макарово!D22+Октябрьский!D21+Салтыковка!D21+Урусово!D22+'Ш-Голицыно'!D21</f>
        <v>86340.80000000002</v>
      </c>
      <c r="D25" s="35">
        <f>МР!E25+'МО г.Ртищево'!E21+'Кр-звезда'!E21+Макарово!E22+Октябрьский!E21+Салтыковка!E21+Урусово!E22+'Ш-Голицыно'!E21</f>
        <v>65258.200000000004</v>
      </c>
      <c r="E25" s="35">
        <f>МР!F25+'МО г.Ртищево'!F21+'Кр-звезда'!F21+Макарово!F22+Октябрьский!F21+Салтыковка!F21+Урусово!F22+'Ш-Голицыно'!F21</f>
        <v>71265.60000000002</v>
      </c>
      <c r="F25" s="34">
        <f t="shared" si="0"/>
        <v>0.8253988844208069</v>
      </c>
      <c r="G25" s="34">
        <f t="shared" si="1"/>
        <v>1.0920558642438807</v>
      </c>
    </row>
    <row r="26" spans="1:7" ht="23.25" customHeight="1">
      <c r="A26" s="159"/>
      <c r="B26" s="154" t="s">
        <v>26</v>
      </c>
      <c r="C26" s="35">
        <f>МР!D26+C27</f>
        <v>359114.60000000003</v>
      </c>
      <c r="D26" s="35">
        <f>МР!E26+D27</f>
        <v>272869.7</v>
      </c>
      <c r="E26" s="35">
        <f>МР!F26+E27</f>
        <v>283745</v>
      </c>
      <c r="F26" s="34">
        <f t="shared" si="0"/>
        <v>0.7901238211980242</v>
      </c>
      <c r="G26" s="34">
        <f t="shared" si="1"/>
        <v>1.0398552862410153</v>
      </c>
    </row>
    <row r="27" spans="1:7" ht="23.25" customHeight="1">
      <c r="A27" s="159"/>
      <c r="B27" s="154" t="s">
        <v>162</v>
      </c>
      <c r="C27" s="35">
        <f>'Кр-звезда'!D23+Макарово!D23+Октябрьский!D22+Салтыковка!D22+Урусово!D23+'Ш-Голицыно'!D22</f>
        <v>869.4</v>
      </c>
      <c r="D27" s="35">
        <f>'Кр-звезда'!E23+Макарово!E23+Октябрьский!E22+Салтыковка!E22+Урусово!E23+'Ш-Голицыно'!E22</f>
        <v>724.8</v>
      </c>
      <c r="E27" s="35">
        <f>'Кр-звезда'!F23+Макарово!F23+Октябрьский!F22+Салтыковка!F22+Урусово!F23+'Ш-Голицыно'!F22</f>
        <v>665.4</v>
      </c>
      <c r="F27" s="34">
        <f t="shared" si="0"/>
        <v>0.7653554175293306</v>
      </c>
      <c r="G27" s="34">
        <f t="shared" si="1"/>
        <v>0.918046357615894</v>
      </c>
    </row>
    <row r="28" spans="1:7" ht="22.5" customHeight="1">
      <c r="A28" s="159"/>
      <c r="B28" s="154" t="s">
        <v>27</v>
      </c>
      <c r="C28" s="35">
        <f>МР!D27+'МО г.Ртищево'!D22+'МО г.Ртищево'!D23</f>
        <v>22135.9</v>
      </c>
      <c r="D28" s="35">
        <f>МР!E27+'МО г.Ртищево'!E22+'МО г.Ртищево'!E23</f>
        <v>9183.6</v>
      </c>
      <c r="E28" s="35">
        <f>МР!F27+'МО г.Ртищево'!F22+'МО г.Ртищево'!F23</f>
        <v>9183.6</v>
      </c>
      <c r="F28" s="34">
        <f t="shared" si="0"/>
        <v>0.4148735764075551</v>
      </c>
      <c r="G28" s="34">
        <v>0</v>
      </c>
    </row>
    <row r="29" spans="1:7" ht="15.75" customHeight="1">
      <c r="A29" s="159"/>
      <c r="B29" s="154" t="s">
        <v>68</v>
      </c>
      <c r="C29" s="35">
        <f>МР!D29+'МО г.Ртищево'!D24+'Кр-звезда'!D22+Макарово!D24+Октябрьский!D23+Салтыковка!D23+Урусово!D24+'Ш-Голицыно'!D23+МР!D31+МР!D30+МР!D32</f>
        <v>14998.5</v>
      </c>
      <c r="D29" s="35">
        <f>МР!E29+'МО г.Ртищево'!E24+'Кр-звезда'!E22+Макарово!E24+Октябрьский!E23+Салтыковка!E23+Урусово!E24+'Ш-Голицыно'!E23+МР!E31+МР!E30+МР!E32</f>
        <v>14138.5</v>
      </c>
      <c r="E29" s="35">
        <f>МР!F29+'МО г.Ртищево'!F24+'Кр-звезда'!F22+Макарово!F24+Октябрьский!F23+Салтыковка!F23+Урусово!F24+'Ш-Голицыно'!F23+МР!F31+МР!F30+МР!F32</f>
        <v>13162.9</v>
      </c>
      <c r="F29" s="34">
        <f t="shared" si="0"/>
        <v>0.8776144281094775</v>
      </c>
      <c r="G29" s="34">
        <f t="shared" si="1"/>
        <v>0.9309969232945503</v>
      </c>
    </row>
    <row r="30" spans="1:7" ht="77.25" customHeight="1">
      <c r="A30" s="159"/>
      <c r="B30" s="154" t="s">
        <v>380</v>
      </c>
      <c r="C30" s="35">
        <f>МР!D33</f>
        <v>3532</v>
      </c>
      <c r="D30" s="35">
        <f>МР!E33</f>
        <v>7732</v>
      </c>
      <c r="E30" s="35">
        <f>МР!F33</f>
        <v>2943.5</v>
      </c>
      <c r="F30" s="34">
        <f t="shared" si="0"/>
        <v>0.8333805209513023</v>
      </c>
      <c r="G30" s="34">
        <f t="shared" si="1"/>
        <v>0.3806906363166063</v>
      </c>
    </row>
    <row r="31" spans="1:7" ht="28.5" customHeight="1">
      <c r="A31" s="159"/>
      <c r="B31" s="154" t="s">
        <v>377</v>
      </c>
      <c r="C31" s="35">
        <f>МР!D34</f>
        <v>6.4</v>
      </c>
      <c r="D31" s="35">
        <f>МР!E34</f>
        <v>6.4</v>
      </c>
      <c r="E31" s="35">
        <f>МР!F34</f>
        <v>6.4</v>
      </c>
      <c r="F31" s="34">
        <f t="shared" si="0"/>
        <v>1</v>
      </c>
      <c r="G31" s="34">
        <f t="shared" si="1"/>
        <v>1</v>
      </c>
    </row>
    <row r="32" spans="1:7" ht="33" customHeight="1" thickBot="1">
      <c r="A32" s="159"/>
      <c r="B32" s="37" t="s">
        <v>157</v>
      </c>
      <c r="C32" s="35">
        <f>МР!D35+'Кр-звезда'!D25+Макарово!D26+Октябрьский!D25+Салтыковка!D25+Урусово!D25+'Ш-Голицыно'!D24</f>
        <v>-1241.9</v>
      </c>
      <c r="D32" s="35">
        <f>МР!E35+'Кр-звезда'!E25+Макарово!E26+Октябрьский!E25+Салтыковка!E25+Урусово!E25+'Ш-Голицыно'!E24</f>
        <v>-1241.9</v>
      </c>
      <c r="E32" s="35">
        <f>МР!F35+'Кр-звезда'!F25+Макарово!F26+Октябрьский!F25+Салтыковка!F25+Урусово!F25+'Ш-Голицыно'!F24</f>
        <v>-1241.9</v>
      </c>
      <c r="F32" s="34">
        <f t="shared" si="0"/>
        <v>1</v>
      </c>
      <c r="G32" s="34">
        <f t="shared" si="1"/>
        <v>1</v>
      </c>
    </row>
    <row r="33" spans="1:7" ht="18.75">
      <c r="A33" s="159"/>
      <c r="B33" s="38" t="s">
        <v>29</v>
      </c>
      <c r="C33" s="151">
        <f>C4+C24</f>
        <v>719781.4</v>
      </c>
      <c r="D33" s="151">
        <f>D4+D24</f>
        <v>541190.8</v>
      </c>
      <c r="E33" s="151">
        <f>E4+E24</f>
        <v>589931.9</v>
      </c>
      <c r="F33" s="34">
        <f t="shared" si="0"/>
        <v>0.8195987003831997</v>
      </c>
      <c r="G33" s="34">
        <f t="shared" si="1"/>
        <v>1.0900626913835194</v>
      </c>
    </row>
    <row r="34" spans="1:7" ht="15.75">
      <c r="A34" s="159"/>
      <c r="B34" s="39" t="s">
        <v>282</v>
      </c>
      <c r="C34" s="151">
        <v>19037.2</v>
      </c>
      <c r="D34" s="35">
        <v>18673.7</v>
      </c>
      <c r="E34" s="151">
        <v>14820.9</v>
      </c>
      <c r="F34" s="34">
        <f t="shared" si="0"/>
        <v>0.7785231021368688</v>
      </c>
      <c r="G34" s="34">
        <f t="shared" si="1"/>
        <v>0.7936777392803782</v>
      </c>
    </row>
    <row r="35" spans="1:7" ht="37.5">
      <c r="A35" s="159"/>
      <c r="B35" s="40" t="s">
        <v>283</v>
      </c>
      <c r="C35" s="151">
        <f>C33-C34</f>
        <v>700744.2000000001</v>
      </c>
      <c r="D35" s="151">
        <f>D33-D34</f>
        <v>522517.10000000003</v>
      </c>
      <c r="E35" s="151">
        <f>E33-E34</f>
        <v>575111</v>
      </c>
      <c r="F35" s="34">
        <f t="shared" si="0"/>
        <v>0.820714605986036</v>
      </c>
      <c r="G35" s="34">
        <f t="shared" si="1"/>
        <v>1.100654887658222</v>
      </c>
    </row>
    <row r="36" spans="1:7" ht="15">
      <c r="A36" s="159"/>
      <c r="B36" s="154" t="s">
        <v>109</v>
      </c>
      <c r="C36" s="35">
        <f>C4</f>
        <v>234895.1</v>
      </c>
      <c r="D36" s="35">
        <f>D4</f>
        <v>173244.30000000002</v>
      </c>
      <c r="E36" s="35">
        <f>E4</f>
        <v>210866.80000000002</v>
      </c>
      <c r="F36" s="34">
        <f t="shared" si="0"/>
        <v>0.8977062527059952</v>
      </c>
      <c r="G36" s="34">
        <f t="shared" si="1"/>
        <v>1.2171644319611092</v>
      </c>
    </row>
    <row r="37" spans="1:7" ht="12.75">
      <c r="A37" s="204"/>
      <c r="B37" s="182"/>
      <c r="C37" s="182"/>
      <c r="D37" s="182"/>
      <c r="E37" s="182"/>
      <c r="F37" s="182"/>
      <c r="G37" s="183"/>
    </row>
    <row r="38" spans="1:7" ht="15" customHeight="1">
      <c r="A38" s="196" t="s">
        <v>161</v>
      </c>
      <c r="B38" s="174" t="s">
        <v>30</v>
      </c>
      <c r="C38" s="169" t="s">
        <v>4</v>
      </c>
      <c r="D38" s="161" t="s">
        <v>394</v>
      </c>
      <c r="E38" s="169" t="s">
        <v>5</v>
      </c>
      <c r="F38" s="161" t="s">
        <v>149</v>
      </c>
      <c r="G38" s="161" t="s">
        <v>395</v>
      </c>
    </row>
    <row r="39" spans="1:7" ht="13.5" customHeight="1">
      <c r="A39" s="196"/>
      <c r="B39" s="174"/>
      <c r="C39" s="169"/>
      <c r="D39" s="162"/>
      <c r="E39" s="169"/>
      <c r="F39" s="162"/>
      <c r="G39" s="162"/>
    </row>
    <row r="40" spans="1:7" ht="21" customHeight="1">
      <c r="A40" s="41" t="s">
        <v>70</v>
      </c>
      <c r="B40" s="36" t="s">
        <v>31</v>
      </c>
      <c r="C40" s="42">
        <f>C41+C42+C44+C46+C47+C45+C43</f>
        <v>61636.899999999994</v>
      </c>
      <c r="D40" s="42">
        <f>D41+D42+D44+D46+D47+D45+D43</f>
        <v>56100.8</v>
      </c>
      <c r="E40" s="42">
        <f>E41+E42+E44+E46+E47+E45+E43</f>
        <v>53468.4</v>
      </c>
      <c r="F40" s="43">
        <f>E40/C40</f>
        <v>0.8674738671153158</v>
      </c>
      <c r="G40" s="43">
        <f>E40/D40</f>
        <v>0.9530773179705102</v>
      </c>
    </row>
    <row r="41" spans="1:7" s="26" customFormat="1" ht="13.5">
      <c r="A41" s="44" t="s">
        <v>72</v>
      </c>
      <c r="B41" s="45" t="s">
        <v>32</v>
      </c>
      <c r="C41" s="46">
        <f>МР!D42+'МО г.Ртищево'!D33</f>
        <v>1559.6</v>
      </c>
      <c r="D41" s="46">
        <f>МР!E42+'МО г.Ртищево'!E33</f>
        <v>1325.8</v>
      </c>
      <c r="E41" s="46">
        <f>МР!F42+'МО г.Ртищево'!F33</f>
        <v>1363.4</v>
      </c>
      <c r="F41" s="43">
        <f aca="true" t="shared" si="2" ref="F41:F116">E41/C41</f>
        <v>0.8741985124390871</v>
      </c>
      <c r="G41" s="43">
        <f aca="true" t="shared" si="3" ref="G41:G116">E41/D41</f>
        <v>1.0283602353296124</v>
      </c>
    </row>
    <row r="42" spans="1:7" s="26" customFormat="1" ht="13.5">
      <c r="A42" s="44" t="s">
        <v>73</v>
      </c>
      <c r="B42" s="45" t="s">
        <v>33</v>
      </c>
      <c r="C42" s="46">
        <f>МР!D43+'Кр-звезда'!D33+Макарово!D33+Октябрьский!D32+Салтыковка!D32+Урусово!D33+'Ш-Голицыно'!D32+'МО г.Ртищево'!D34</f>
        <v>34536.299999999996</v>
      </c>
      <c r="D42" s="46">
        <f>МР!E43+'Кр-звезда'!E33+Макарово!E33+Октябрьский!E32+Салтыковка!E32+Урусово!E33+'Ш-Голицыно'!E32+'МО г.Ртищево'!E34</f>
        <v>28547.2</v>
      </c>
      <c r="E42" s="46">
        <f>МР!F43+'Кр-звезда'!F33+Макарово!F33+Октябрьский!F32+Салтыковка!F32+Урусово!F33+'Ш-Голицыно'!F32+'МО г.Ртищево'!F34</f>
        <v>29529.3</v>
      </c>
      <c r="F42" s="43">
        <f t="shared" si="2"/>
        <v>0.8550221071741907</v>
      </c>
      <c r="G42" s="43">
        <f t="shared" si="3"/>
        <v>1.0344026734671001</v>
      </c>
    </row>
    <row r="43" spans="1:7" s="26" customFormat="1" ht="13.5">
      <c r="A43" s="44" t="s">
        <v>327</v>
      </c>
      <c r="B43" s="45" t="s">
        <v>333</v>
      </c>
      <c r="C43" s="46">
        <f>МР!D45</f>
        <v>9.8</v>
      </c>
      <c r="D43" s="46">
        <f>МР!E45</f>
        <v>9.8</v>
      </c>
      <c r="E43" s="46">
        <f>МР!F45</f>
        <v>9.8</v>
      </c>
      <c r="F43" s="43">
        <v>0</v>
      </c>
      <c r="G43" s="43">
        <v>0</v>
      </c>
    </row>
    <row r="44" spans="1:7" s="26" customFormat="1" ht="13.5">
      <c r="A44" s="44" t="s">
        <v>74</v>
      </c>
      <c r="B44" s="45" t="s">
        <v>35</v>
      </c>
      <c r="C44" s="46">
        <f>МР!D46</f>
        <v>6720.5</v>
      </c>
      <c r="D44" s="46">
        <f>МР!E46</f>
        <v>5533.6</v>
      </c>
      <c r="E44" s="46">
        <f>МР!F46</f>
        <v>5710.5</v>
      </c>
      <c r="F44" s="43">
        <f t="shared" si="2"/>
        <v>0.8497135629789451</v>
      </c>
      <c r="G44" s="43">
        <f t="shared" si="3"/>
        <v>1.0319683388752348</v>
      </c>
    </row>
    <row r="45" spans="1:7" ht="25.5" hidden="1">
      <c r="A45" s="158" t="s">
        <v>208</v>
      </c>
      <c r="B45" s="154" t="s">
        <v>209</v>
      </c>
      <c r="C45" s="47">
        <f>МР!D47</f>
        <v>0</v>
      </c>
      <c r="D45" s="47">
        <f>МР!E47</f>
        <v>0</v>
      </c>
      <c r="E45" s="47">
        <f>МР!F47</f>
        <v>0</v>
      </c>
      <c r="F45" s="43" t="e">
        <f t="shared" si="2"/>
        <v>#DIV/0!</v>
      </c>
      <c r="G45" s="43" t="e">
        <f t="shared" si="3"/>
        <v>#DIV/0!</v>
      </c>
    </row>
    <row r="46" spans="1:7" s="26" customFormat="1" ht="13.5">
      <c r="A46" s="44" t="s">
        <v>75</v>
      </c>
      <c r="B46" s="45" t="s">
        <v>36</v>
      </c>
      <c r="C46" s="46">
        <f>МР!D48+'МО г.Ртищево'!D35+'Кр-звезда'!D34+Макарово!D34+Октябрьский!D33+Салтыковка!D33+Урусово!D34+'Ш-Голицыно'!D33</f>
        <v>360</v>
      </c>
      <c r="D46" s="46">
        <f>МР!E48+'МО г.Ртищево'!E35+'Кр-звезда'!E34+Макарово!E34+Октябрьский!E33+Салтыковка!E33+Урусово!E34+'Ш-Голицыно'!E33</f>
        <v>282.5</v>
      </c>
      <c r="E46" s="46">
        <f>МР!F48+'МО г.Ртищево'!F35+'Кр-звезда'!F34+Макарово!F34+Октябрьский!F33+Салтыковка!F33+Урусово!F34+'Ш-Голицыно'!F33</f>
        <v>0</v>
      </c>
      <c r="F46" s="43">
        <f t="shared" si="2"/>
        <v>0</v>
      </c>
      <c r="G46" s="43">
        <f t="shared" si="3"/>
        <v>0</v>
      </c>
    </row>
    <row r="47" spans="1:7" s="26" customFormat="1" ht="13.5">
      <c r="A47" s="44" t="s">
        <v>132</v>
      </c>
      <c r="B47" s="45" t="s">
        <v>37</v>
      </c>
      <c r="C47" s="46">
        <f>C48++C49+C50+C51+C52+C53+C54+C55+C56</f>
        <v>18450.7</v>
      </c>
      <c r="D47" s="46">
        <f>D48++D49+D50+D51+D52+D53+D54+D55+D56</f>
        <v>20401.9</v>
      </c>
      <c r="E47" s="46">
        <f>E48++E49+E50+E51+E52+E53+E54+E55+E56</f>
        <v>16855.4</v>
      </c>
      <c r="F47" s="43">
        <f t="shared" si="2"/>
        <v>0.9135371557718678</v>
      </c>
      <c r="G47" s="43">
        <f t="shared" si="3"/>
        <v>0.8261681510055436</v>
      </c>
    </row>
    <row r="48" spans="1:7" ht="12.75">
      <c r="A48" s="158"/>
      <c r="B48" s="154" t="s">
        <v>154</v>
      </c>
      <c r="C48" s="47">
        <f>МР!D50+'МО г.Ртищево'!D37</f>
        <v>7665.2</v>
      </c>
      <c r="D48" s="47">
        <f>МР!E50+'МО г.Ртищево'!E37</f>
        <v>6701.8</v>
      </c>
      <c r="E48" s="47">
        <f>МР!F50+'МО г.Ртищево'!F37</f>
        <v>7425.6</v>
      </c>
      <c r="F48" s="43">
        <f t="shared" si="2"/>
        <v>0.9687418462662423</v>
      </c>
      <c r="G48" s="43">
        <f t="shared" si="3"/>
        <v>1.108000835596407</v>
      </c>
    </row>
    <row r="49" spans="1:7" ht="12.75">
      <c r="A49" s="158"/>
      <c r="B49" s="154" t="s">
        <v>38</v>
      </c>
      <c r="C49" s="47">
        <f>'Кр-звезда'!D36+Макарово!D36+Октябрьский!D35+Салтыковка!D35+Урусово!D36+'Ш-Голицыно'!D35+МР!D52+'МО г.Ртищево'!D41</f>
        <v>158.4</v>
      </c>
      <c r="D49" s="47">
        <f>'Кр-звезда'!E36+Макарово!E36+Октябрьский!E35+Салтыковка!E35+Урусово!E36+'Ш-Голицыно'!E35+МР!E52+'МО г.Ртищево'!E41</f>
        <v>133.1</v>
      </c>
      <c r="E49" s="47">
        <f>'Кр-звезда'!F36+Макарово!F36+Октябрьский!F35+Салтыковка!F35+Урусово!F36+'Ш-Голицыно'!F35+МР!F52+'МО г.Ртищево'!F41</f>
        <v>130.20000000000002</v>
      </c>
      <c r="F49" s="43">
        <f t="shared" si="2"/>
        <v>0.821969696969697</v>
      </c>
      <c r="G49" s="43">
        <f t="shared" si="3"/>
        <v>0.9782118707738544</v>
      </c>
    </row>
    <row r="50" spans="1:7" ht="12.75">
      <c r="A50" s="158"/>
      <c r="B50" s="154" t="s">
        <v>110</v>
      </c>
      <c r="C50" s="47">
        <f>МР!D53</f>
        <v>208.6</v>
      </c>
      <c r="D50" s="47">
        <f>МР!E53</f>
        <v>164</v>
      </c>
      <c r="E50" s="47">
        <f>МР!F53</f>
        <v>59.6</v>
      </c>
      <c r="F50" s="43">
        <f t="shared" si="2"/>
        <v>0.28571428571428575</v>
      </c>
      <c r="G50" s="43">
        <f t="shared" si="3"/>
        <v>0.36341463414634145</v>
      </c>
    </row>
    <row r="51" spans="1:7" ht="25.5">
      <c r="A51" s="158"/>
      <c r="B51" s="154" t="s">
        <v>289</v>
      </c>
      <c r="C51" s="47">
        <f>МР!D54+'МО г.Ртищево'!D43</f>
        <v>7569.9</v>
      </c>
      <c r="D51" s="47">
        <f>МР!E54+'МО г.Ртищево'!E43</f>
        <v>10581.8</v>
      </c>
      <c r="E51" s="47">
        <f>МР!F54+'МО г.Ртищево'!F43</f>
        <v>6445.5</v>
      </c>
      <c r="F51" s="43">
        <f t="shared" si="2"/>
        <v>0.8514643522371498</v>
      </c>
      <c r="G51" s="43">
        <f t="shared" si="3"/>
        <v>0.6091118713262395</v>
      </c>
    </row>
    <row r="52" spans="1:7" ht="20.25" customHeight="1">
      <c r="A52" s="158"/>
      <c r="B52" s="154" t="s">
        <v>288</v>
      </c>
      <c r="C52" s="48">
        <f>'МО г.Ртищево'!D44</f>
        <v>200</v>
      </c>
      <c r="D52" s="48">
        <f>'МО г.Ртищево'!E44</f>
        <v>151.5</v>
      </c>
      <c r="E52" s="48">
        <f>'МО г.Ртищево'!F44</f>
        <v>168.9</v>
      </c>
      <c r="F52" s="43">
        <f t="shared" si="2"/>
        <v>0.8445</v>
      </c>
      <c r="G52" s="43">
        <f t="shared" si="3"/>
        <v>1.114851485148515</v>
      </c>
    </row>
    <row r="53" spans="1:7" ht="26.25" customHeight="1">
      <c r="A53" s="158"/>
      <c r="B53" s="49" t="s">
        <v>290</v>
      </c>
      <c r="C53" s="48">
        <f>МР!D56+'МО г.Ртищево'!D42</f>
        <v>1310.6999999999998</v>
      </c>
      <c r="D53" s="48">
        <f>МР!E56+'МО г.Ртищево'!E42</f>
        <v>1201.8</v>
      </c>
      <c r="E53" s="48">
        <f>МР!F56+'МО г.Ртищево'!F42</f>
        <v>1302.1999999999998</v>
      </c>
      <c r="F53" s="43">
        <f t="shared" si="2"/>
        <v>0.993514915693904</v>
      </c>
      <c r="G53" s="43">
        <f t="shared" si="3"/>
        <v>1.0835413546347146</v>
      </c>
    </row>
    <row r="54" spans="1:7" ht="26.25" customHeight="1">
      <c r="A54" s="158"/>
      <c r="B54" s="49" t="s">
        <v>357</v>
      </c>
      <c r="C54" s="48">
        <f>МР!D57+Макарово!D37</f>
        <v>1137.9</v>
      </c>
      <c r="D54" s="48">
        <f>МР!E57+Макарово!E37</f>
        <v>1267.9</v>
      </c>
      <c r="E54" s="48">
        <f>МР!F57+Макарово!F37</f>
        <v>1128.4</v>
      </c>
      <c r="F54" s="43">
        <f t="shared" si="2"/>
        <v>0.9916512874593549</v>
      </c>
      <c r="G54" s="43">
        <f t="shared" si="3"/>
        <v>0.8899755501222494</v>
      </c>
    </row>
    <row r="55" spans="1:7" ht="66.75" customHeight="1">
      <c r="A55" s="50"/>
      <c r="B55" s="49" t="s">
        <v>385</v>
      </c>
      <c r="C55" s="51">
        <f>'МО г.Ртищево'!D45</f>
        <v>195</v>
      </c>
      <c r="D55" s="51">
        <f>'МО г.Ртищево'!E45</f>
        <v>195</v>
      </c>
      <c r="E55" s="51">
        <f>'МО г.Ртищево'!F45</f>
        <v>195</v>
      </c>
      <c r="F55" s="43">
        <f t="shared" si="2"/>
        <v>1</v>
      </c>
      <c r="G55" s="43">
        <f t="shared" si="3"/>
        <v>1</v>
      </c>
    </row>
    <row r="56" spans="1:7" ht="42.75" customHeight="1">
      <c r="A56" s="50"/>
      <c r="B56" s="49" t="s">
        <v>213</v>
      </c>
      <c r="C56" s="51">
        <f>'Ш-Голицыно'!D36</f>
        <v>5</v>
      </c>
      <c r="D56" s="51">
        <f>'Ш-Голицыно'!E36</f>
        <v>5</v>
      </c>
      <c r="E56" s="51">
        <f>'Ш-Голицыно'!F36</f>
        <v>0</v>
      </c>
      <c r="F56" s="43">
        <f t="shared" si="2"/>
        <v>0</v>
      </c>
      <c r="G56" s="43">
        <f t="shared" si="3"/>
        <v>0</v>
      </c>
    </row>
    <row r="57" spans="1:7" ht="21" customHeight="1">
      <c r="A57" s="139" t="s">
        <v>112</v>
      </c>
      <c r="B57" s="36" t="s">
        <v>105</v>
      </c>
      <c r="C57" s="52">
        <f>C58</f>
        <v>869.4</v>
      </c>
      <c r="D57" s="52">
        <f>D58</f>
        <v>869.4</v>
      </c>
      <c r="E57" s="52">
        <f>E58</f>
        <v>665.4</v>
      </c>
      <c r="F57" s="43">
        <f t="shared" si="2"/>
        <v>0.7653554175293306</v>
      </c>
      <c r="G57" s="43">
        <f t="shared" si="3"/>
        <v>0.7653554175293306</v>
      </c>
    </row>
    <row r="58" spans="1:7" s="26" customFormat="1" ht="27">
      <c r="A58" s="44" t="s">
        <v>113</v>
      </c>
      <c r="B58" s="45" t="s">
        <v>106</v>
      </c>
      <c r="C58" s="46">
        <f>'Кр-звезда'!D38+Макарово!D39+Октябрьский!D37+Салтыковка!D37+Урусово!D39+'Ш-Голицыно'!D38</f>
        <v>869.4</v>
      </c>
      <c r="D58" s="46">
        <f>'Кр-звезда'!E38+Макарово!E39+Октябрьский!E37+Салтыковка!E37+Урусово!E39+'Ш-Голицыно'!E38</f>
        <v>869.4</v>
      </c>
      <c r="E58" s="46">
        <f>'Кр-звезда'!F38+Макарово!F39+Октябрьский!F37+Салтыковка!F37+Урусово!F39+'Ш-Голицыно'!F38</f>
        <v>665.4</v>
      </c>
      <c r="F58" s="43">
        <f t="shared" si="2"/>
        <v>0.7653554175293306</v>
      </c>
      <c r="G58" s="43">
        <f t="shared" si="3"/>
        <v>0.7653554175293306</v>
      </c>
    </row>
    <row r="59" spans="1:7" ht="21" customHeight="1">
      <c r="A59" s="41" t="s">
        <v>76</v>
      </c>
      <c r="B59" s="36" t="s">
        <v>39</v>
      </c>
      <c r="C59" s="52">
        <f>C60</f>
        <v>803.2</v>
      </c>
      <c r="D59" s="52">
        <f>D60</f>
        <v>701.5</v>
      </c>
      <c r="E59" s="52">
        <f>E60</f>
        <v>615.1999999999999</v>
      </c>
      <c r="F59" s="43">
        <f t="shared" si="2"/>
        <v>0.7659362549800796</v>
      </c>
      <c r="G59" s="43">
        <f t="shared" si="3"/>
        <v>0.8769779044903777</v>
      </c>
    </row>
    <row r="60" spans="1:7" s="26" customFormat="1" ht="30" customHeight="1">
      <c r="A60" s="44" t="s">
        <v>160</v>
      </c>
      <c r="B60" s="45" t="s">
        <v>194</v>
      </c>
      <c r="C60" s="46">
        <f>C61+C62+C63+C64+C65</f>
        <v>803.2</v>
      </c>
      <c r="D60" s="46">
        <f>D61+D62+D63+D64+D65</f>
        <v>701.5</v>
      </c>
      <c r="E60" s="46">
        <f>E61+E62+E63+E64+E65</f>
        <v>615.1999999999999</v>
      </c>
      <c r="F60" s="43">
        <f t="shared" si="2"/>
        <v>0.7659362549800796</v>
      </c>
      <c r="G60" s="43">
        <f t="shared" si="3"/>
        <v>0.8769779044903777</v>
      </c>
    </row>
    <row r="61" spans="1:7" ht="53.25" customHeight="1">
      <c r="A61" s="158"/>
      <c r="B61" s="53" t="s">
        <v>247</v>
      </c>
      <c r="C61" s="47">
        <f>'МО г.Ртищево'!D50</f>
        <v>10</v>
      </c>
      <c r="D61" s="47">
        <f>'МО г.Ртищево'!E50</f>
        <v>10</v>
      </c>
      <c r="E61" s="47">
        <f>'МО г.Ртищево'!F50</f>
        <v>0</v>
      </c>
      <c r="F61" s="43">
        <f t="shared" si="2"/>
        <v>0</v>
      </c>
      <c r="G61" s="43">
        <v>0</v>
      </c>
    </row>
    <row r="62" spans="1:7" ht="53.25" customHeight="1">
      <c r="A62" s="158"/>
      <c r="B62" s="53" t="s">
        <v>242</v>
      </c>
      <c r="C62" s="47">
        <f>'МО г.Ртищево'!D48</f>
        <v>100</v>
      </c>
      <c r="D62" s="47">
        <f>'МО г.Ртищево'!E48</f>
        <v>100</v>
      </c>
      <c r="E62" s="47">
        <f>'МО г.Ртищево'!F48</f>
        <v>0</v>
      </c>
      <c r="F62" s="43">
        <f t="shared" si="2"/>
        <v>0</v>
      </c>
      <c r="G62" s="43">
        <v>0</v>
      </c>
    </row>
    <row r="63" spans="1:7" ht="50.25" customHeight="1">
      <c r="A63" s="158"/>
      <c r="B63" s="53" t="s">
        <v>245</v>
      </c>
      <c r="C63" s="47">
        <f>'МО г.Ртищево'!D49</f>
        <v>493.2</v>
      </c>
      <c r="D63" s="47">
        <f>'МО г.Ртищево'!E49</f>
        <v>391.5</v>
      </c>
      <c r="E63" s="47">
        <f>'МО г.Ртищево'!F49</f>
        <v>415.7</v>
      </c>
      <c r="F63" s="43">
        <f t="shared" si="2"/>
        <v>0.8428629359286294</v>
      </c>
      <c r="G63" s="43">
        <f t="shared" si="3"/>
        <v>1.0618135376756066</v>
      </c>
    </row>
    <row r="64" spans="1:7" ht="49.5" customHeight="1">
      <c r="A64" s="158"/>
      <c r="B64" s="53" t="s">
        <v>304</v>
      </c>
      <c r="C64" s="47">
        <f>МР!D62</f>
        <v>140</v>
      </c>
      <c r="D64" s="47">
        <f>МР!E62</f>
        <v>140</v>
      </c>
      <c r="E64" s="47">
        <f>МР!F62</f>
        <v>139.7</v>
      </c>
      <c r="F64" s="43">
        <f t="shared" si="2"/>
        <v>0.9978571428571428</v>
      </c>
      <c r="G64" s="43">
        <f t="shared" si="3"/>
        <v>0.9978571428571428</v>
      </c>
    </row>
    <row r="65" spans="1:7" ht="41.25" customHeight="1">
      <c r="A65" s="158"/>
      <c r="B65" s="53" t="s">
        <v>335</v>
      </c>
      <c r="C65" s="47">
        <f>МР!D63</f>
        <v>60</v>
      </c>
      <c r="D65" s="47">
        <f>МР!E63</f>
        <v>60</v>
      </c>
      <c r="E65" s="47">
        <f>МР!F63</f>
        <v>59.8</v>
      </c>
      <c r="F65" s="43">
        <f t="shared" si="2"/>
        <v>0.9966666666666666</v>
      </c>
      <c r="G65" s="43">
        <f t="shared" si="3"/>
        <v>0.9966666666666666</v>
      </c>
    </row>
    <row r="66" spans="1:7" ht="22.5" customHeight="1">
      <c r="A66" s="41" t="s">
        <v>77</v>
      </c>
      <c r="B66" s="36" t="s">
        <v>41</v>
      </c>
      <c r="C66" s="52">
        <f>C67+C74</f>
        <v>32246.300000000003</v>
      </c>
      <c r="D66" s="52">
        <f>D67+D74</f>
        <v>30369.5</v>
      </c>
      <c r="E66" s="52">
        <f>E67+E74</f>
        <v>15063.3</v>
      </c>
      <c r="F66" s="43">
        <f t="shared" si="2"/>
        <v>0.46713266328229897</v>
      </c>
      <c r="G66" s="43">
        <f t="shared" si="3"/>
        <v>0.496000921977642</v>
      </c>
    </row>
    <row r="67" spans="1:7" s="26" customFormat="1" ht="26.25" customHeight="1">
      <c r="A67" s="44" t="s">
        <v>123</v>
      </c>
      <c r="B67" s="45" t="s">
        <v>292</v>
      </c>
      <c r="C67" s="46">
        <f>C68+C69+C71+C72+C70+C73</f>
        <v>32011.4</v>
      </c>
      <c r="D67" s="46">
        <f>D68+D69+D71+D72+D70+D73</f>
        <v>30120.7</v>
      </c>
      <c r="E67" s="46">
        <f>E68+E69+E71+E72+E70+E73</f>
        <v>14901</v>
      </c>
      <c r="F67" s="43">
        <f t="shared" si="2"/>
        <v>0.46549041903821764</v>
      </c>
      <c r="G67" s="43">
        <f t="shared" si="3"/>
        <v>0.4947096183023635</v>
      </c>
    </row>
    <row r="68" spans="1:7" ht="89.25" customHeight="1">
      <c r="A68" s="158"/>
      <c r="B68" s="54" t="s">
        <v>221</v>
      </c>
      <c r="C68" s="47">
        <f>МР!D69</f>
        <v>12534</v>
      </c>
      <c r="D68" s="47">
        <f>МР!E69</f>
        <v>12534</v>
      </c>
      <c r="E68" s="47">
        <f>МР!F69</f>
        <v>0</v>
      </c>
      <c r="F68" s="43">
        <f t="shared" si="2"/>
        <v>0</v>
      </c>
      <c r="G68" s="43">
        <v>0</v>
      </c>
    </row>
    <row r="69" spans="1:7" ht="42" customHeight="1">
      <c r="A69" s="41"/>
      <c r="B69" s="54" t="s">
        <v>249</v>
      </c>
      <c r="C69" s="47">
        <f>'МО г.Ртищево'!D55</f>
        <v>900</v>
      </c>
      <c r="D69" s="47">
        <f>'МО г.Ртищево'!E55</f>
        <v>900</v>
      </c>
      <c r="E69" s="47">
        <f>'МО г.Ртищево'!F55</f>
        <v>900</v>
      </c>
      <c r="F69" s="43">
        <f t="shared" si="2"/>
        <v>1</v>
      </c>
      <c r="G69" s="43">
        <f t="shared" si="3"/>
        <v>1</v>
      </c>
    </row>
    <row r="70" spans="1:7" ht="42" customHeight="1">
      <c r="A70" s="41"/>
      <c r="B70" s="54" t="s">
        <v>379</v>
      </c>
      <c r="C70" s="47">
        <f>МР!D70</f>
        <v>1670</v>
      </c>
      <c r="D70" s="47">
        <f>МР!E70</f>
        <v>1670</v>
      </c>
      <c r="E70" s="47">
        <f>МР!F70</f>
        <v>1670</v>
      </c>
      <c r="F70" s="43">
        <f t="shared" si="2"/>
        <v>1</v>
      </c>
      <c r="G70" s="43">
        <f t="shared" si="3"/>
        <v>1</v>
      </c>
    </row>
    <row r="71" spans="1:7" ht="42" customHeight="1">
      <c r="A71" s="41"/>
      <c r="B71" s="54" t="s">
        <v>363</v>
      </c>
      <c r="C71" s="47">
        <f>МР!D72+'МО г.Ртищево'!D56</f>
        <v>8324.9</v>
      </c>
      <c r="D71" s="47">
        <f>МР!E72+'МО г.Ртищево'!E56</f>
        <v>6636</v>
      </c>
      <c r="E71" s="47">
        <f>МР!F72+'МО г.Ртищево'!F56</f>
        <v>5249.6</v>
      </c>
      <c r="F71" s="43">
        <f t="shared" si="2"/>
        <v>0.630590157239126</v>
      </c>
      <c r="G71" s="43">
        <f t="shared" si="3"/>
        <v>0.791078963230862</v>
      </c>
    </row>
    <row r="72" spans="1:7" ht="48.75" customHeight="1">
      <c r="A72" s="41"/>
      <c r="B72" s="53" t="s">
        <v>361</v>
      </c>
      <c r="C72" s="47">
        <f>МР!D73</f>
        <v>8302.5</v>
      </c>
      <c r="D72" s="47">
        <f>МР!E73</f>
        <v>8100.7</v>
      </c>
      <c r="E72" s="47">
        <f>МР!F73</f>
        <v>6801.4</v>
      </c>
      <c r="F72" s="43">
        <f t="shared" si="2"/>
        <v>0.8191990364348087</v>
      </c>
      <c r="G72" s="43">
        <f t="shared" si="3"/>
        <v>0.839606453763255</v>
      </c>
    </row>
    <row r="73" spans="1:7" ht="48.75" customHeight="1">
      <c r="A73" s="41"/>
      <c r="B73" s="53" t="s">
        <v>388</v>
      </c>
      <c r="C73" s="47">
        <f>'МО г.Ртищево'!D54</f>
        <v>280</v>
      </c>
      <c r="D73" s="47">
        <f>'МО г.Ртищево'!E54</f>
        <v>280</v>
      </c>
      <c r="E73" s="47">
        <f>'МО г.Ртищево'!F54</f>
        <v>280</v>
      </c>
      <c r="F73" s="43">
        <f t="shared" si="2"/>
        <v>1</v>
      </c>
      <c r="G73" s="43">
        <f t="shared" si="3"/>
        <v>1</v>
      </c>
    </row>
    <row r="74" spans="1:7" s="26" customFormat="1" ht="28.5" customHeight="1">
      <c r="A74" s="44" t="s">
        <v>78</v>
      </c>
      <c r="B74" s="55" t="s">
        <v>210</v>
      </c>
      <c r="C74" s="46">
        <f>C75+C76+C77</f>
        <v>234.89999999999998</v>
      </c>
      <c r="D74" s="46">
        <f>D75+D76+D77</f>
        <v>248.8</v>
      </c>
      <c r="E74" s="46">
        <f>E75+E76+E77</f>
        <v>162.3</v>
      </c>
      <c r="F74" s="43">
        <f t="shared" si="2"/>
        <v>0.6909323116219669</v>
      </c>
      <c r="G74" s="43">
        <f t="shared" si="3"/>
        <v>0.652331189710611</v>
      </c>
    </row>
    <row r="75" spans="1:7" ht="28.5" customHeight="1">
      <c r="A75" s="41"/>
      <c r="B75" s="56" t="s">
        <v>127</v>
      </c>
      <c r="C75" s="47">
        <f>МР!D76+'Кр-звезда'!D45+Макарово!D45+Октябрьский!D43+Салтыковка!D43+Урусово!D45+'Ш-Голицыно'!D44</f>
        <v>127.1</v>
      </c>
      <c r="D75" s="47">
        <f>МР!E76+'Кр-звезда'!E45+Макарово!E45+Октябрьский!E43+Салтыковка!E43+Урусово!E45+'Ш-Голицыно'!E44</f>
        <v>141</v>
      </c>
      <c r="E75" s="47">
        <f>МР!F76+'Кр-звезда'!F45+Макарово!F45+Октябрьский!F43+Салтыковка!F43+Урусово!F45+'Ш-Голицыно'!F44</f>
        <v>54.5</v>
      </c>
      <c r="F75" s="43">
        <f t="shared" si="2"/>
        <v>0.42879622344610546</v>
      </c>
      <c r="G75" s="43">
        <f t="shared" si="3"/>
        <v>0.38652482269503546</v>
      </c>
    </row>
    <row r="76" spans="1:7" ht="46.5" customHeight="1">
      <c r="A76" s="41"/>
      <c r="B76" s="56" t="s">
        <v>366</v>
      </c>
      <c r="C76" s="47">
        <f>МР!D77</f>
        <v>99.8</v>
      </c>
      <c r="D76" s="47">
        <f>МР!E77</f>
        <v>99.8</v>
      </c>
      <c r="E76" s="47">
        <f>МР!F77</f>
        <v>99.8</v>
      </c>
      <c r="F76" s="43">
        <f t="shared" si="2"/>
        <v>1</v>
      </c>
      <c r="G76" s="43">
        <f t="shared" si="3"/>
        <v>1</v>
      </c>
    </row>
    <row r="77" spans="1:7" ht="46.5" customHeight="1">
      <c r="A77" s="41"/>
      <c r="B77" s="56" t="s">
        <v>213</v>
      </c>
      <c r="C77" s="47">
        <f>'Кр-звезда'!D44</f>
        <v>8</v>
      </c>
      <c r="D77" s="47">
        <f>'Кр-звезда'!E44</f>
        <v>8</v>
      </c>
      <c r="E77" s="47">
        <f>'Кр-звезда'!F44</f>
        <v>8</v>
      </c>
      <c r="F77" s="43">
        <f t="shared" si="2"/>
        <v>1</v>
      </c>
      <c r="G77" s="43">
        <f t="shared" si="3"/>
        <v>1</v>
      </c>
    </row>
    <row r="78" spans="1:7" ht="27" customHeight="1">
      <c r="A78" s="57" t="s">
        <v>79</v>
      </c>
      <c r="B78" s="156" t="s">
        <v>42</v>
      </c>
      <c r="C78" s="52">
        <f>C79+C85+C92</f>
        <v>36402.9</v>
      </c>
      <c r="D78" s="52">
        <f>D79+D85+D92</f>
        <v>32415.200000000004</v>
      </c>
      <c r="E78" s="52">
        <f>E79+E85+E92</f>
        <v>30885.9</v>
      </c>
      <c r="F78" s="43">
        <f t="shared" si="2"/>
        <v>0.8484461402800326</v>
      </c>
      <c r="G78" s="43">
        <f t="shared" si="3"/>
        <v>0.9528215158320787</v>
      </c>
    </row>
    <row r="79" spans="1:7" s="26" customFormat="1" ht="13.5">
      <c r="A79" s="44" t="s">
        <v>80</v>
      </c>
      <c r="B79" s="45" t="s">
        <v>43</v>
      </c>
      <c r="C79" s="46">
        <f>C80+C81+C82+C83+C84</f>
        <v>3956</v>
      </c>
      <c r="D79" s="46">
        <f>D80+D81+D82+D83+D84</f>
        <v>4190.400000000001</v>
      </c>
      <c r="E79" s="46">
        <f>E80+E81+E82+E83+E84</f>
        <v>3043.8</v>
      </c>
      <c r="F79" s="43">
        <f t="shared" si="2"/>
        <v>0.7694135490394338</v>
      </c>
      <c r="G79" s="43">
        <f t="shared" si="3"/>
        <v>0.7263745704467354</v>
      </c>
    </row>
    <row r="80" spans="1:7" ht="27.75" customHeight="1">
      <c r="A80" s="158"/>
      <c r="B80" s="154" t="s">
        <v>179</v>
      </c>
      <c r="C80" s="47">
        <f>МР!D84+'МО г.Ртищево'!D67</f>
        <v>2090.5</v>
      </c>
      <c r="D80" s="47">
        <f>МР!E84+'МО г.Ртищево'!E67</f>
        <v>2883.6000000000004</v>
      </c>
      <c r="E80" s="47">
        <f>МР!F84+'МО г.Ртищево'!F67</f>
        <v>1498.3</v>
      </c>
      <c r="F80" s="43">
        <f t="shared" si="2"/>
        <v>0.7167184883999043</v>
      </c>
      <c r="G80" s="43">
        <f t="shared" si="3"/>
        <v>0.5195935636010541</v>
      </c>
    </row>
    <row r="81" spans="1:7" ht="42.75" customHeight="1">
      <c r="A81" s="158"/>
      <c r="B81" s="154" t="s">
        <v>314</v>
      </c>
      <c r="C81" s="47">
        <f>'МО г.Ртищево'!D61</f>
        <v>680.6</v>
      </c>
      <c r="D81" s="47">
        <f>'МО г.Ртищево'!E61</f>
        <v>680.6</v>
      </c>
      <c r="E81" s="47">
        <f>'МО г.Ртищево'!F61</f>
        <v>680.6</v>
      </c>
      <c r="F81" s="43">
        <f t="shared" si="2"/>
        <v>1</v>
      </c>
      <c r="G81" s="43">
        <f t="shared" si="3"/>
        <v>1</v>
      </c>
    </row>
    <row r="82" spans="1:7" ht="42.75" customHeight="1">
      <c r="A82" s="158"/>
      <c r="B82" s="154" t="s">
        <v>237</v>
      </c>
      <c r="C82" s="47">
        <f>'МО г.Ртищево'!D68</f>
        <v>626.2</v>
      </c>
      <c r="D82" s="47">
        <f>'МО г.Ртищево'!E68</f>
        <v>626.2</v>
      </c>
      <c r="E82" s="47">
        <f>'МО г.Ртищево'!F68</f>
        <v>626.2</v>
      </c>
      <c r="F82" s="43">
        <f t="shared" si="2"/>
        <v>1</v>
      </c>
      <c r="G82" s="43">
        <f t="shared" si="3"/>
        <v>1</v>
      </c>
    </row>
    <row r="83" spans="1:7" ht="68.25" customHeight="1">
      <c r="A83" s="158"/>
      <c r="B83" s="154" t="s">
        <v>411</v>
      </c>
      <c r="C83" s="47">
        <f>'МО г.Ртищево'!D66</f>
        <v>320</v>
      </c>
      <c r="D83" s="47">
        <f>'МО г.Ртищево'!E66</f>
        <v>0</v>
      </c>
      <c r="E83" s="47">
        <f>'МО г.Ртищево'!F66</f>
        <v>0</v>
      </c>
      <c r="F83" s="43">
        <f t="shared" si="2"/>
        <v>0</v>
      </c>
      <c r="G83" s="43"/>
    </row>
    <row r="84" spans="1:7" ht="45.75" customHeight="1">
      <c r="A84" s="158"/>
      <c r="B84" s="154" t="s">
        <v>409</v>
      </c>
      <c r="C84" s="47">
        <f>'МО г.Ртищево'!D69</f>
        <v>238.7</v>
      </c>
      <c r="D84" s="47">
        <f>'МО г.Ртищево'!E69</f>
        <v>0</v>
      </c>
      <c r="E84" s="47">
        <f>'МО г.Ртищево'!F69</f>
        <v>238.7</v>
      </c>
      <c r="F84" s="43">
        <f t="shared" si="2"/>
        <v>1</v>
      </c>
      <c r="G84" s="43"/>
    </row>
    <row r="85" spans="1:7" s="26" customFormat="1" ht="21" customHeight="1">
      <c r="A85" s="44" t="s">
        <v>81</v>
      </c>
      <c r="B85" s="45" t="s">
        <v>293</v>
      </c>
      <c r="C85" s="46">
        <f>C88+C86+C89+C90+C91</f>
        <v>6389.400000000001</v>
      </c>
      <c r="D85" s="46">
        <f>D88+D86+D89+D90+D91</f>
        <v>6274.6</v>
      </c>
      <c r="E85" s="46">
        <f>E88+E86+E89+E90+E91</f>
        <v>5389.8</v>
      </c>
      <c r="F85" s="43">
        <f t="shared" si="2"/>
        <v>0.8435533852943938</v>
      </c>
      <c r="G85" s="43">
        <f t="shared" si="3"/>
        <v>0.858987027061486</v>
      </c>
    </row>
    <row r="86" spans="1:7" s="26" customFormat="1" ht="29.25" customHeight="1">
      <c r="A86" s="44"/>
      <c r="B86" s="154" t="s">
        <v>279</v>
      </c>
      <c r="C86" s="47">
        <f>МР!D86</f>
        <v>4300</v>
      </c>
      <c r="D86" s="47">
        <f>МР!E86</f>
        <v>4251.5</v>
      </c>
      <c r="E86" s="47">
        <f>МР!F86</f>
        <v>3931.5</v>
      </c>
      <c r="F86" s="43">
        <f t="shared" si="2"/>
        <v>0.9143023255813953</v>
      </c>
      <c r="G86" s="43">
        <f t="shared" si="3"/>
        <v>0.9247324473715159</v>
      </c>
    </row>
    <row r="87" spans="1:7" ht="60" customHeight="1">
      <c r="A87" s="158"/>
      <c r="B87" s="58" t="s">
        <v>356</v>
      </c>
      <c r="C87" s="47">
        <f>МР!D87</f>
        <v>4300</v>
      </c>
      <c r="D87" s="47">
        <f>МР!E87</f>
        <v>4251.5</v>
      </c>
      <c r="E87" s="47">
        <f>МР!F87</f>
        <v>3931.5</v>
      </c>
      <c r="F87" s="43">
        <f t="shared" si="2"/>
        <v>0.9143023255813953</v>
      </c>
      <c r="G87" s="43">
        <f t="shared" si="3"/>
        <v>0.9247324473715159</v>
      </c>
    </row>
    <row r="88" spans="1:7" ht="32.25" customHeight="1">
      <c r="A88" s="158"/>
      <c r="B88" s="154" t="s">
        <v>308</v>
      </c>
      <c r="C88" s="47">
        <f>МР!D89+МР!D88</f>
        <v>1393.1</v>
      </c>
      <c r="D88" s="47">
        <f>МР!E89+МР!E88</f>
        <v>1393.1</v>
      </c>
      <c r="E88" s="47">
        <f>МР!F89+МР!F88</f>
        <v>1392</v>
      </c>
      <c r="F88" s="43">
        <f t="shared" si="2"/>
        <v>0.9992103940851339</v>
      </c>
      <c r="G88" s="43">
        <f t="shared" si="3"/>
        <v>0.9992103940851339</v>
      </c>
    </row>
    <row r="89" spans="1:7" ht="49.5" customHeight="1">
      <c r="A89" s="158"/>
      <c r="B89" s="154" t="s">
        <v>383</v>
      </c>
      <c r="C89" s="47">
        <f>МР!D90</f>
        <v>30</v>
      </c>
      <c r="D89" s="47">
        <f>МР!E90</f>
        <v>30</v>
      </c>
      <c r="E89" s="47">
        <f>МР!F90</f>
        <v>0</v>
      </c>
      <c r="F89" s="43">
        <f t="shared" si="2"/>
        <v>0</v>
      </c>
      <c r="G89" s="43">
        <f t="shared" si="3"/>
        <v>0</v>
      </c>
    </row>
    <row r="90" spans="1:7" ht="25.5" customHeight="1">
      <c r="A90" s="158"/>
      <c r="B90" s="154" t="s">
        <v>392</v>
      </c>
      <c r="C90" s="47">
        <f>'МО г.Ртищево'!D70</f>
        <v>600</v>
      </c>
      <c r="D90" s="47">
        <f>'МО г.Ртищево'!E70</f>
        <v>600</v>
      </c>
      <c r="E90" s="47">
        <f>'МО г.Ртищево'!F70</f>
        <v>0</v>
      </c>
      <c r="F90" s="43">
        <v>0</v>
      </c>
      <c r="G90" s="43">
        <v>0</v>
      </c>
    </row>
    <row r="91" spans="1:7" ht="60" customHeight="1">
      <c r="A91" s="158"/>
      <c r="B91" s="154" t="s">
        <v>385</v>
      </c>
      <c r="C91" s="47">
        <f>'МО г.Ртищево'!D71</f>
        <v>66.3</v>
      </c>
      <c r="D91" s="47">
        <f>'МО г.Ртищево'!E71</f>
        <v>0</v>
      </c>
      <c r="E91" s="47">
        <f>'МО г.Ртищево'!F71</f>
        <v>66.3</v>
      </c>
      <c r="F91" s="43">
        <v>0</v>
      </c>
      <c r="G91" s="43"/>
    </row>
    <row r="92" spans="1:7" s="26" customFormat="1" ht="21" customHeight="1">
      <c r="A92" s="44" t="s">
        <v>45</v>
      </c>
      <c r="B92" s="59" t="s">
        <v>281</v>
      </c>
      <c r="C92" s="46">
        <f>C93+C100+C102+C103+C101</f>
        <v>26057.5</v>
      </c>
      <c r="D92" s="46">
        <f>D93+D100+D102+D103+D101</f>
        <v>21950.200000000004</v>
      </c>
      <c r="E92" s="46">
        <f>E93+E100+E102+E103+E101</f>
        <v>22452.300000000003</v>
      </c>
      <c r="F92" s="43">
        <f t="shared" si="2"/>
        <v>0.8616444401803705</v>
      </c>
      <c r="G92" s="43">
        <f t="shared" si="3"/>
        <v>1.0228745068382064</v>
      </c>
    </row>
    <row r="93" spans="1:7" ht="30.75" customHeight="1">
      <c r="A93" s="158"/>
      <c r="B93" s="60" t="s">
        <v>280</v>
      </c>
      <c r="C93" s="47">
        <f>C94+C96+C97+C98+C99+C95</f>
        <v>600</v>
      </c>
      <c r="D93" s="47">
        <f>D94+D96+D97+D98+D99+D95</f>
        <v>900</v>
      </c>
      <c r="E93" s="47">
        <f>E94+E96+E97+E98+E99+E95</f>
        <v>386.79999999999995</v>
      </c>
      <c r="F93" s="43">
        <f t="shared" si="2"/>
        <v>0.6446666666666666</v>
      </c>
      <c r="G93" s="43">
        <f t="shared" si="3"/>
        <v>0.4297777777777777</v>
      </c>
    </row>
    <row r="94" spans="1:7" ht="23.25" customHeight="1">
      <c r="A94" s="158"/>
      <c r="B94" s="58" t="s">
        <v>294</v>
      </c>
      <c r="C94" s="47">
        <f>'МО г.Ртищево'!D73</f>
        <v>270</v>
      </c>
      <c r="D94" s="47">
        <f>'МО г.Ртищево'!E73</f>
        <v>350</v>
      </c>
      <c r="E94" s="47">
        <f>'МО г.Ртищево'!F73</f>
        <v>162.9</v>
      </c>
      <c r="F94" s="43">
        <f t="shared" si="2"/>
        <v>0.6033333333333334</v>
      </c>
      <c r="G94" s="43">
        <v>0</v>
      </c>
    </row>
    <row r="95" spans="1:7" ht="30" customHeight="1">
      <c r="A95" s="158"/>
      <c r="B95" s="58" t="s">
        <v>373</v>
      </c>
      <c r="C95" s="47">
        <f>'МО г.Ртищево'!D74</f>
        <v>180</v>
      </c>
      <c r="D95" s="47">
        <f>'МО г.Ртищево'!E74</f>
        <v>250</v>
      </c>
      <c r="E95" s="47">
        <f>'МО г.Ртищево'!F74</f>
        <v>99.9</v>
      </c>
      <c r="F95" s="43">
        <f t="shared" si="2"/>
        <v>0.555</v>
      </c>
      <c r="G95" s="43">
        <v>0</v>
      </c>
    </row>
    <row r="96" spans="1:7" ht="23.25" customHeight="1">
      <c r="A96" s="158"/>
      <c r="B96" s="58" t="s">
        <v>295</v>
      </c>
      <c r="C96" s="47">
        <f>'МО г.Ртищево'!D75</f>
        <v>0</v>
      </c>
      <c r="D96" s="47">
        <f>'МО г.Ртищево'!E75</f>
        <v>50</v>
      </c>
      <c r="E96" s="47">
        <f>'МО г.Ртищево'!F75</f>
        <v>0</v>
      </c>
      <c r="F96" s="43">
        <v>0</v>
      </c>
      <c r="G96" s="43">
        <v>0</v>
      </c>
    </row>
    <row r="97" spans="1:7" ht="30.75" customHeight="1">
      <c r="A97" s="158"/>
      <c r="B97" s="58" t="s">
        <v>296</v>
      </c>
      <c r="C97" s="47">
        <f>'МО г.Ртищево'!D76</f>
        <v>100</v>
      </c>
      <c r="D97" s="47">
        <f>'МО г.Ртищево'!E76</f>
        <v>100</v>
      </c>
      <c r="E97" s="47">
        <f>'МО г.Ртищево'!F76</f>
        <v>99</v>
      </c>
      <c r="F97" s="43">
        <f t="shared" si="2"/>
        <v>0.99</v>
      </c>
      <c r="G97" s="43">
        <v>0</v>
      </c>
    </row>
    <row r="98" spans="1:7" ht="20.25" customHeight="1">
      <c r="A98" s="158"/>
      <c r="B98" s="58" t="s">
        <v>297</v>
      </c>
      <c r="C98" s="47">
        <f>'МО г.Ртищево'!D77</f>
        <v>0</v>
      </c>
      <c r="D98" s="47">
        <f>'МО г.Ртищево'!E77</f>
        <v>100</v>
      </c>
      <c r="E98" s="47">
        <f>'МО г.Ртищево'!F77</f>
        <v>0</v>
      </c>
      <c r="F98" s="43">
        <v>0</v>
      </c>
      <c r="G98" s="43">
        <v>0</v>
      </c>
    </row>
    <row r="99" spans="1:7" ht="19.5" customHeight="1">
      <c r="A99" s="158"/>
      <c r="B99" s="58" t="s">
        <v>298</v>
      </c>
      <c r="C99" s="47">
        <f>'МО г.Ртищево'!D78</f>
        <v>50</v>
      </c>
      <c r="D99" s="47">
        <f>'МО г.Ртищево'!E78</f>
        <v>50</v>
      </c>
      <c r="E99" s="47">
        <f>'МО г.Ртищево'!F78</f>
        <v>25</v>
      </c>
      <c r="F99" s="43">
        <f t="shared" si="2"/>
        <v>0.5</v>
      </c>
      <c r="G99" s="43">
        <f t="shared" si="3"/>
        <v>0.5</v>
      </c>
    </row>
    <row r="100" spans="1:7" ht="21" customHeight="1">
      <c r="A100" s="158"/>
      <c r="B100" s="60" t="s">
        <v>181</v>
      </c>
      <c r="C100" s="47">
        <f>'МО г.Ртищево'!D79+'Кр-звезда'!D48+Макарово!D48+Октябрьский!D46+Салтыковка!D46+Урусово!D48+'Ш-Голицыно'!D47</f>
        <v>13067.099999999999</v>
      </c>
      <c r="D100" s="47">
        <f>'МО г.Ртищево'!E79+'Кр-звезда'!E48+Макарово!E48+Октябрьский!E46+Салтыковка!E46+Урусово!E48+'Ш-Голицыно'!E47</f>
        <v>11244.800000000003</v>
      </c>
      <c r="E100" s="47">
        <f>'МО г.Ртищево'!F79+'Кр-звезда'!F48+Макарово!F48+Октябрьский!F46+Салтыковка!F46+Урусово!F48+'Ш-Голицыно'!F47</f>
        <v>11327.500000000002</v>
      </c>
      <c r="F100" s="43">
        <f t="shared" si="2"/>
        <v>0.8668717619058554</v>
      </c>
      <c r="G100" s="43">
        <f t="shared" si="3"/>
        <v>1.0073545105293111</v>
      </c>
    </row>
    <row r="101" spans="1:7" ht="21" customHeight="1">
      <c r="A101" s="158"/>
      <c r="B101" s="60" t="s">
        <v>375</v>
      </c>
      <c r="C101" s="47">
        <f>'Кр-звезда'!D50+Макарово!D50+Октябрьский!D48+Салтыковка!D48+Урусово!D50+'Ш-Голицыно'!D49</f>
        <v>11.9</v>
      </c>
      <c r="D101" s="47">
        <f>'Кр-звезда'!E50+Макарово!E50+Октябрьский!E48+Салтыковка!E48+Урусово!E50+'Ш-Голицыно'!E49</f>
        <v>11.9</v>
      </c>
      <c r="E101" s="47">
        <f>'Кр-звезда'!F50+Макарово!F50+Октябрьский!F48+Салтыковка!F48+Урусово!F50+'Ш-Голицыно'!F49</f>
        <v>0</v>
      </c>
      <c r="F101" s="43">
        <f t="shared" si="2"/>
        <v>0</v>
      </c>
      <c r="G101" s="43">
        <v>0</v>
      </c>
    </row>
    <row r="102" spans="1:7" ht="21" customHeight="1">
      <c r="A102" s="158"/>
      <c r="B102" s="60" t="s">
        <v>265</v>
      </c>
      <c r="C102" s="47">
        <f>'Кр-звезда'!D49+Макарово!D49+Октябрьский!D47+Салтыковка!D47+Урусово!D49+'Ш-Голицыно'!D48</f>
        <v>43.2</v>
      </c>
      <c r="D102" s="47">
        <f>'Кр-звезда'!E49+Макарово!E49+Октябрьский!E47+Салтыковка!E47+Урусово!E49+'Ш-Голицыно'!E48</f>
        <v>43.2</v>
      </c>
      <c r="E102" s="47">
        <f>'Кр-звезда'!F49+Макарово!F49+Октябрьский!F47+Салтыковка!F47+Урусово!F49+'Ш-Голицыно'!F48</f>
        <v>28.2</v>
      </c>
      <c r="F102" s="43">
        <f t="shared" si="2"/>
        <v>0.6527777777777777</v>
      </c>
      <c r="G102" s="43">
        <v>0</v>
      </c>
    </row>
    <row r="103" spans="1:7" ht="21" customHeight="1">
      <c r="A103" s="158"/>
      <c r="B103" s="60" t="s">
        <v>183</v>
      </c>
      <c r="C103" s="47">
        <f>'МО г.Ртищево'!D80+'Кр-звезда'!D51+Макарово!D51+Октябрьский!D49+Салтыковка!D49+Урусово!D51+'Ш-Голицыно'!D50</f>
        <v>12335.300000000001</v>
      </c>
      <c r="D103" s="47">
        <f>'МО г.Ртищево'!E80+'Кр-звезда'!E51+Макарово!E51+Октябрьский!E49+Салтыковка!E49+Урусово!E51+'Ш-Голицыно'!E50</f>
        <v>9750.3</v>
      </c>
      <c r="E103" s="47">
        <f>'МО г.Ртищево'!F80+'Кр-звезда'!F51+Макарово!F51+Октябрьский!F49+Салтыковка!F49+Урусово!F51+'Ш-Голицыно'!F50</f>
        <v>10709.800000000001</v>
      </c>
      <c r="F103" s="43">
        <f t="shared" si="2"/>
        <v>0.8682237156777703</v>
      </c>
      <c r="G103" s="43">
        <f t="shared" si="3"/>
        <v>1.0984072284955337</v>
      </c>
    </row>
    <row r="104" spans="1:7" ht="21.75" customHeight="1">
      <c r="A104" s="57" t="s">
        <v>130</v>
      </c>
      <c r="B104" s="156" t="s">
        <v>128</v>
      </c>
      <c r="C104" s="52">
        <f>C105</f>
        <v>7.300000000000001</v>
      </c>
      <c r="D104" s="52">
        <f>D105</f>
        <v>6.1</v>
      </c>
      <c r="E104" s="52">
        <f>E105</f>
        <v>7.199999999999999</v>
      </c>
      <c r="F104" s="43">
        <f t="shared" si="2"/>
        <v>0.9863013698630135</v>
      </c>
      <c r="G104" s="43">
        <f t="shared" si="3"/>
        <v>1.180327868852459</v>
      </c>
    </row>
    <row r="105" spans="1:7" ht="25.5" customHeight="1">
      <c r="A105" s="61" t="s">
        <v>124</v>
      </c>
      <c r="B105" s="62" t="s">
        <v>274</v>
      </c>
      <c r="C105" s="47">
        <f>'Кр-звезда'!D53+Макарово!D53+Октябрьский!D52+Салтыковка!D51+Урусово!D53+'Ш-Голицыно'!D52</f>
        <v>7.300000000000001</v>
      </c>
      <c r="D105" s="47">
        <f>'Кр-звезда'!E53+Макарово!E53+Октябрьский!E52+Салтыковка!E51+Урусово!E53+'Ш-Голицыно'!E52</f>
        <v>6.1</v>
      </c>
      <c r="E105" s="47">
        <f>'Кр-звезда'!F53+Макарово!F53+Октябрьский!F52+Салтыковка!F51+Урусово!F53+'Ш-Голицыно'!F52</f>
        <v>7.199999999999999</v>
      </c>
      <c r="F105" s="43">
        <f t="shared" si="2"/>
        <v>0.9863013698630135</v>
      </c>
      <c r="G105" s="43">
        <f t="shared" si="3"/>
        <v>1.180327868852459</v>
      </c>
    </row>
    <row r="106" spans="1:7" ht="18" customHeight="1">
      <c r="A106" s="41" t="s">
        <v>47</v>
      </c>
      <c r="B106" s="36" t="s">
        <v>48</v>
      </c>
      <c r="C106" s="52">
        <f>C107+C108+C109+C110</f>
        <v>468450.2</v>
      </c>
      <c r="D106" s="52">
        <f>D107+D108+D109+D110</f>
        <v>371863.4</v>
      </c>
      <c r="E106" s="52">
        <f>E107+E108+E109+E110</f>
        <v>379027</v>
      </c>
      <c r="F106" s="43">
        <f t="shared" si="2"/>
        <v>0.8091084175009424</v>
      </c>
      <c r="G106" s="43">
        <f t="shared" si="3"/>
        <v>1.019264063094136</v>
      </c>
    </row>
    <row r="107" spans="1:7" ht="12.75">
      <c r="A107" s="158" t="s">
        <v>49</v>
      </c>
      <c r="B107" s="154" t="s">
        <v>50</v>
      </c>
      <c r="C107" s="47">
        <f>МР!D97</f>
        <v>142141.2</v>
      </c>
      <c r="D107" s="47">
        <f>МР!E97</f>
        <v>113792.9</v>
      </c>
      <c r="E107" s="47">
        <f>МР!F97</f>
        <v>116516.9</v>
      </c>
      <c r="F107" s="43">
        <f t="shared" si="2"/>
        <v>0.8197264410318752</v>
      </c>
      <c r="G107" s="43">
        <f t="shared" si="3"/>
        <v>1.0239382246168258</v>
      </c>
    </row>
    <row r="108" spans="1:7" ht="12.75">
      <c r="A108" s="158" t="s">
        <v>51</v>
      </c>
      <c r="B108" s="154" t="s">
        <v>153</v>
      </c>
      <c r="C108" s="47">
        <f>МР!D99+'МО г.Ртищево'!D82</f>
        <v>300545.3</v>
      </c>
      <c r="D108" s="47">
        <f>МР!E99+'МО г.Ртищево'!E82</f>
        <v>234632.30000000002</v>
      </c>
      <c r="E108" s="47">
        <f>МР!F99+'МО г.Ртищево'!F82</f>
        <v>239709.6</v>
      </c>
      <c r="F108" s="43">
        <f t="shared" si="2"/>
        <v>0.7975822613096928</v>
      </c>
      <c r="G108" s="43">
        <f t="shared" si="3"/>
        <v>1.0216393906550802</v>
      </c>
    </row>
    <row r="109" spans="1:7" ht="12.75">
      <c r="A109" s="158" t="s">
        <v>52</v>
      </c>
      <c r="B109" s="154" t="s">
        <v>53</v>
      </c>
      <c r="C109" s="47">
        <f>МР!D100+'Кр-звезда'!D57+Макарово!D57+Октябрьский!D56+Салтыковка!D55+Урусово!D57+'Ш-Голицыно'!D56</f>
        <v>5747.8</v>
      </c>
      <c r="D109" s="47">
        <f>МР!E100+'Кр-звезда'!E57+Макарово!E57+Октябрьский!E56+Салтыковка!E55+Урусово!E57+'Ш-Голицыно'!E56</f>
        <v>5566.3</v>
      </c>
      <c r="E109" s="47">
        <f>МР!F100+'Кр-звезда'!F57+Макарово!F57+Октябрьский!F56+Салтыковка!F55+Урусово!F57+'Ш-Голицыно'!F56</f>
        <v>4284.5</v>
      </c>
      <c r="F109" s="43">
        <f t="shared" si="2"/>
        <v>0.7454156372873099</v>
      </c>
      <c r="G109" s="43">
        <f t="shared" si="3"/>
        <v>0.7697213588919031</v>
      </c>
    </row>
    <row r="110" spans="1:7" ht="12.75">
      <c r="A110" s="158" t="s">
        <v>54</v>
      </c>
      <c r="B110" s="154" t="s">
        <v>55</v>
      </c>
      <c r="C110" s="47">
        <f>МР!D102</f>
        <v>20015.9</v>
      </c>
      <c r="D110" s="47">
        <f>МР!E102</f>
        <v>17871.9</v>
      </c>
      <c r="E110" s="47">
        <f>МР!F102</f>
        <v>18516</v>
      </c>
      <c r="F110" s="43">
        <f t="shared" si="2"/>
        <v>0.9250645736639371</v>
      </c>
      <c r="G110" s="43">
        <f t="shared" si="3"/>
        <v>1.0360398166954827</v>
      </c>
    </row>
    <row r="111" spans="1:7" ht="12.75">
      <c r="A111" s="158"/>
      <c r="B111" s="154" t="s">
        <v>56</v>
      </c>
      <c r="C111" s="47">
        <f>МР!D103</f>
        <v>500</v>
      </c>
      <c r="D111" s="47">
        <f>МР!E103</f>
        <v>390</v>
      </c>
      <c r="E111" s="47">
        <f>МР!F103</f>
        <v>304.9</v>
      </c>
      <c r="F111" s="43">
        <f t="shared" si="2"/>
        <v>0.6098</v>
      </c>
      <c r="G111" s="43">
        <f t="shared" si="3"/>
        <v>0.7817948717948717</v>
      </c>
    </row>
    <row r="112" spans="1:7" ht="12.75">
      <c r="A112" s="41" t="s">
        <v>57</v>
      </c>
      <c r="B112" s="36" t="s">
        <v>158</v>
      </c>
      <c r="C112" s="52">
        <f>C113+C114</f>
        <v>64994.1</v>
      </c>
      <c r="D112" s="52">
        <f>D113+D114</f>
        <v>52149</v>
      </c>
      <c r="E112" s="52">
        <f>E113+E114</f>
        <v>55615.8</v>
      </c>
      <c r="F112" s="43">
        <f t="shared" si="2"/>
        <v>0.85570536402535</v>
      </c>
      <c r="G112" s="43">
        <f t="shared" si="3"/>
        <v>1.0664787436000691</v>
      </c>
    </row>
    <row r="113" spans="1:7" ht="12.75">
      <c r="A113" s="158" t="s">
        <v>58</v>
      </c>
      <c r="B113" s="154" t="s">
        <v>59</v>
      </c>
      <c r="C113" s="47">
        <f>МР!D105</f>
        <v>61833.7</v>
      </c>
      <c r="D113" s="47">
        <f>МР!E105</f>
        <v>49527.6</v>
      </c>
      <c r="E113" s="47">
        <f>МР!F105</f>
        <v>53110.9</v>
      </c>
      <c r="F113" s="43">
        <f t="shared" si="2"/>
        <v>0.8589312947470393</v>
      </c>
      <c r="G113" s="43">
        <f t="shared" si="3"/>
        <v>1.0723495586299356</v>
      </c>
    </row>
    <row r="114" spans="1:7" ht="12.75">
      <c r="A114" s="158" t="s">
        <v>60</v>
      </c>
      <c r="B114" s="154" t="s">
        <v>111</v>
      </c>
      <c r="C114" s="47">
        <f>МР!D106</f>
        <v>3160.4</v>
      </c>
      <c r="D114" s="47">
        <f>МР!E106</f>
        <v>2621.4</v>
      </c>
      <c r="E114" s="47">
        <f>МР!F106</f>
        <v>2504.9</v>
      </c>
      <c r="F114" s="43">
        <f t="shared" si="2"/>
        <v>0.7925895456271358</v>
      </c>
      <c r="G114" s="43">
        <f t="shared" si="3"/>
        <v>0.9555580987258717</v>
      </c>
    </row>
    <row r="115" spans="1:7" ht="16.5" customHeight="1">
      <c r="A115" s="41" t="s">
        <v>61</v>
      </c>
      <c r="B115" s="36" t="s">
        <v>62</v>
      </c>
      <c r="C115" s="52">
        <f>C116+C117+C118+C120+C119+C121+C122+C123+C124</f>
        <v>18551.7</v>
      </c>
      <c r="D115" s="52">
        <f>D116+D117+D118+D120+D119+D121+D122+D123+D124</f>
        <v>16744.2</v>
      </c>
      <c r="E115" s="52">
        <f>E116+E117+E118+E120+E119+E121+E122+E123+E124</f>
        <v>12834.9</v>
      </c>
      <c r="F115" s="43">
        <f t="shared" si="2"/>
        <v>0.6918449522146218</v>
      </c>
      <c r="G115" s="43">
        <f t="shared" si="3"/>
        <v>0.7665281112265739</v>
      </c>
    </row>
    <row r="116" spans="1:7" ht="12.75">
      <c r="A116" s="158" t="s">
        <v>63</v>
      </c>
      <c r="B116" s="63" t="s">
        <v>226</v>
      </c>
      <c r="C116" s="47">
        <f>МР!D109+'МО г.Ртищево'!D84+'Кр-звезда'!D59+Октябрьский!D58+Салтыковка!D57+Урусово!D59+'Ш-Голицыно'!D57</f>
        <v>1591.3</v>
      </c>
      <c r="D116" s="47">
        <f>МР!E109+'МО г.Ртищево'!E84+'Кр-звезда'!E59+Октябрьский!E58+Салтыковка!E57+Урусово!E59+'Ш-Голицыно'!E57</f>
        <v>1364.7</v>
      </c>
      <c r="E116" s="47">
        <f>МР!F109+'МО г.Ртищево'!F84+'Кр-звезда'!F59+Октябрьский!F58+Салтыковка!F57+Урусово!F59+'Ш-Голицыно'!F57</f>
        <v>1485.2</v>
      </c>
      <c r="F116" s="43">
        <f t="shared" si="2"/>
        <v>0.9333249544397663</v>
      </c>
      <c r="G116" s="43">
        <f t="shared" si="3"/>
        <v>1.0882977943870447</v>
      </c>
    </row>
    <row r="117" spans="1:7" ht="38.25">
      <c r="A117" s="158" t="s">
        <v>64</v>
      </c>
      <c r="B117" s="63" t="s">
        <v>187</v>
      </c>
      <c r="C117" s="47">
        <f>МР!D111</f>
        <v>12749.3</v>
      </c>
      <c r="D117" s="47">
        <f>МР!E111</f>
        <v>12011</v>
      </c>
      <c r="E117" s="47">
        <f>МР!F111</f>
        <v>7724.2</v>
      </c>
      <c r="F117" s="43">
        <f aca="true" t="shared" si="4" ref="F117:F132">E117/C117</f>
        <v>0.6058528703536665</v>
      </c>
      <c r="G117" s="43">
        <f aca="true" t="shared" si="5" ref="G117:G132">E117/D117</f>
        <v>0.6430938306552327</v>
      </c>
    </row>
    <row r="118" spans="1:7" ht="63.75">
      <c r="A118" s="158"/>
      <c r="B118" s="154" t="s">
        <v>188</v>
      </c>
      <c r="C118" s="47">
        <f>МР!D110</f>
        <v>92.7</v>
      </c>
      <c r="D118" s="47">
        <f>МР!E110</f>
        <v>87.4</v>
      </c>
      <c r="E118" s="47">
        <f>МР!F110</f>
        <v>92.6</v>
      </c>
      <c r="F118" s="43">
        <f t="shared" si="4"/>
        <v>0.9989212513484357</v>
      </c>
      <c r="G118" s="43">
        <f t="shared" si="5"/>
        <v>1.0594965675057206</v>
      </c>
    </row>
    <row r="119" spans="1:7" ht="27.75" customHeight="1">
      <c r="A119" s="158"/>
      <c r="B119" s="154" t="s">
        <v>309</v>
      </c>
      <c r="C119" s="47">
        <f>МР!D114</f>
        <v>110</v>
      </c>
      <c r="D119" s="47">
        <f>МР!E114</f>
        <v>60</v>
      </c>
      <c r="E119" s="47">
        <f>МР!F114</f>
        <v>50</v>
      </c>
      <c r="F119" s="43">
        <f t="shared" si="4"/>
        <v>0.45454545454545453</v>
      </c>
      <c r="G119" s="43">
        <f t="shared" si="5"/>
        <v>0.8333333333333334</v>
      </c>
    </row>
    <row r="120" spans="1:7" ht="51">
      <c r="A120" s="158" t="s">
        <v>65</v>
      </c>
      <c r="B120" s="154" t="s">
        <v>117</v>
      </c>
      <c r="C120" s="47">
        <f>МР!D119</f>
        <v>3183.9</v>
      </c>
      <c r="D120" s="47">
        <f>МР!E119</f>
        <v>2814.9</v>
      </c>
      <c r="E120" s="47">
        <f>МР!F119</f>
        <v>3181.4</v>
      </c>
      <c r="F120" s="43">
        <f t="shared" si="4"/>
        <v>0.999214799459782</v>
      </c>
      <c r="G120" s="43">
        <f t="shared" si="5"/>
        <v>1.1302000071050482</v>
      </c>
    </row>
    <row r="121" spans="1:7" ht="38.25">
      <c r="A121" s="158" t="s">
        <v>64</v>
      </c>
      <c r="B121" s="154" t="s">
        <v>390</v>
      </c>
      <c r="C121" s="47">
        <f>МР!D115</f>
        <v>132.3</v>
      </c>
      <c r="D121" s="47">
        <f>МР!E115</f>
        <v>132.3</v>
      </c>
      <c r="E121" s="47">
        <f>МР!F115</f>
        <v>101.9</v>
      </c>
      <c r="F121" s="43">
        <f t="shared" si="4"/>
        <v>0.7702191987906274</v>
      </c>
      <c r="G121" s="43">
        <f t="shared" si="5"/>
        <v>0.7702191987906274</v>
      </c>
    </row>
    <row r="122" spans="1:7" ht="51">
      <c r="A122" s="158" t="s">
        <v>64</v>
      </c>
      <c r="B122" s="154" t="s">
        <v>323</v>
      </c>
      <c r="C122" s="47">
        <f>МР!D116</f>
        <v>273.9</v>
      </c>
      <c r="D122" s="47">
        <f>МР!E116</f>
        <v>273.9</v>
      </c>
      <c r="E122" s="47">
        <f>МР!F116</f>
        <v>199.6</v>
      </c>
      <c r="F122" s="43">
        <f t="shared" si="4"/>
        <v>0.728733114275283</v>
      </c>
      <c r="G122" s="43">
        <f t="shared" si="5"/>
        <v>0.728733114275283</v>
      </c>
    </row>
    <row r="123" spans="1:7" ht="25.5">
      <c r="A123" s="158"/>
      <c r="B123" s="154" t="s">
        <v>320</v>
      </c>
      <c r="C123" s="47">
        <f>МР!D117</f>
        <v>157.8</v>
      </c>
      <c r="D123" s="47">
        <f>МР!E117</f>
        <v>0</v>
      </c>
      <c r="E123" s="47">
        <f>МР!F117</f>
        <v>0</v>
      </c>
      <c r="F123" s="43">
        <f t="shared" si="4"/>
        <v>0</v>
      </c>
      <c r="G123" s="43"/>
    </row>
    <row r="124" spans="1:7" ht="51">
      <c r="A124" s="158"/>
      <c r="B124" s="154" t="s">
        <v>339</v>
      </c>
      <c r="C124" s="47">
        <f>МР!D118</f>
        <v>260.5</v>
      </c>
      <c r="D124" s="47">
        <f>МР!E118</f>
        <v>0</v>
      </c>
      <c r="E124" s="47">
        <f>МР!F118</f>
        <v>0</v>
      </c>
      <c r="F124" s="43">
        <f t="shared" si="4"/>
        <v>0</v>
      </c>
      <c r="G124" s="43"/>
    </row>
    <row r="125" spans="1:7" ht="21" customHeight="1">
      <c r="A125" s="57" t="s">
        <v>66</v>
      </c>
      <c r="B125" s="156" t="s">
        <v>133</v>
      </c>
      <c r="C125" s="52">
        <f>C126+C127</f>
        <v>27101.1</v>
      </c>
      <c r="D125" s="52">
        <f>D126+D127</f>
        <v>22742.1</v>
      </c>
      <c r="E125" s="52">
        <f>E126+E127</f>
        <v>22143.399999999998</v>
      </c>
      <c r="F125" s="43">
        <f t="shared" si="4"/>
        <v>0.817066465936807</v>
      </c>
      <c r="G125" s="43">
        <f t="shared" si="5"/>
        <v>0.9736743748378558</v>
      </c>
    </row>
    <row r="126" spans="1:7" ht="15.75" customHeight="1">
      <c r="A126" s="158" t="s">
        <v>67</v>
      </c>
      <c r="B126" s="154" t="s">
        <v>134</v>
      </c>
      <c r="C126" s="47">
        <f>'МО г.Ртищево'!D86</f>
        <v>26520</v>
      </c>
      <c r="D126" s="47">
        <f>'МО г.Ртищево'!E86</f>
        <v>22301.8</v>
      </c>
      <c r="E126" s="47">
        <f>'МО г.Ртищево'!F86</f>
        <v>21741.3</v>
      </c>
      <c r="F126" s="43">
        <f t="shared" si="4"/>
        <v>0.8198076923076922</v>
      </c>
      <c r="G126" s="43">
        <f t="shared" si="5"/>
        <v>0.9748674994843466</v>
      </c>
    </row>
    <row r="127" spans="1:7" ht="18.75" customHeight="1">
      <c r="A127" s="158" t="s">
        <v>135</v>
      </c>
      <c r="B127" s="154" t="s">
        <v>136</v>
      </c>
      <c r="C127" s="47">
        <f>МР!D122</f>
        <v>581.1</v>
      </c>
      <c r="D127" s="47">
        <f>МР!E122</f>
        <v>440.3</v>
      </c>
      <c r="E127" s="47">
        <f>МР!F122</f>
        <v>402.1</v>
      </c>
      <c r="F127" s="43">
        <f t="shared" si="4"/>
        <v>0.6919635174668732</v>
      </c>
      <c r="G127" s="43">
        <f t="shared" si="5"/>
        <v>0.9132409720645015</v>
      </c>
    </row>
    <row r="128" spans="1:7" ht="21.75" customHeight="1">
      <c r="A128" s="57" t="s">
        <v>137</v>
      </c>
      <c r="B128" s="156" t="s">
        <v>138</v>
      </c>
      <c r="C128" s="52">
        <f>C129</f>
        <v>326.1</v>
      </c>
      <c r="D128" s="52">
        <f>D129</f>
        <v>244.1</v>
      </c>
      <c r="E128" s="52">
        <f>E129</f>
        <v>247.7</v>
      </c>
      <c r="F128" s="43">
        <f t="shared" si="4"/>
        <v>0.7595829500153326</v>
      </c>
      <c r="G128" s="43">
        <f t="shared" si="5"/>
        <v>1.0147480540761982</v>
      </c>
    </row>
    <row r="129" spans="1:7" ht="12.75">
      <c r="A129" s="158" t="s">
        <v>139</v>
      </c>
      <c r="B129" s="154" t="s">
        <v>140</v>
      </c>
      <c r="C129" s="47">
        <f>МР!D125+'МО г.Ртищево'!D88</f>
        <v>326.1</v>
      </c>
      <c r="D129" s="47">
        <f>МР!E125+'МО г.Ртищево'!E88</f>
        <v>244.1</v>
      </c>
      <c r="E129" s="47">
        <f>МР!F125+'МО г.Ртищево'!F88</f>
        <v>247.7</v>
      </c>
      <c r="F129" s="43">
        <f t="shared" si="4"/>
        <v>0.7595829500153326</v>
      </c>
      <c r="G129" s="43">
        <f t="shared" si="5"/>
        <v>1.0147480540761982</v>
      </c>
    </row>
    <row r="130" spans="1:7" ht="32.25" customHeight="1">
      <c r="A130" s="57" t="s">
        <v>141</v>
      </c>
      <c r="B130" s="156" t="s">
        <v>142</v>
      </c>
      <c r="C130" s="52">
        <f>C131</f>
        <v>1000</v>
      </c>
      <c r="D130" s="52">
        <f>D131</f>
        <v>702.8</v>
      </c>
      <c r="E130" s="52">
        <f>E131</f>
        <v>866.2</v>
      </c>
      <c r="F130" s="43">
        <f t="shared" si="4"/>
        <v>0.8662000000000001</v>
      </c>
      <c r="G130" s="43">
        <f t="shared" si="5"/>
        <v>1.2324985771200911</v>
      </c>
    </row>
    <row r="131" spans="1:7" ht="15" customHeight="1">
      <c r="A131" s="158" t="s">
        <v>144</v>
      </c>
      <c r="B131" s="154" t="s">
        <v>143</v>
      </c>
      <c r="C131" s="47">
        <f>МР!D127</f>
        <v>1000</v>
      </c>
      <c r="D131" s="47">
        <f>МР!E127</f>
        <v>702.8</v>
      </c>
      <c r="E131" s="47">
        <f>МР!F127</f>
        <v>866.2</v>
      </c>
      <c r="F131" s="43">
        <f t="shared" si="4"/>
        <v>0.8662000000000001</v>
      </c>
      <c r="G131" s="43">
        <f t="shared" si="5"/>
        <v>1.2324985771200911</v>
      </c>
    </row>
    <row r="132" spans="1:7" ht="22.5" customHeight="1">
      <c r="A132" s="158"/>
      <c r="B132" s="64" t="s">
        <v>69</v>
      </c>
      <c r="C132" s="65">
        <f>C40+C104+C57+C59+C66+C78+C106+C112+C115+C125+C128+C130</f>
        <v>712389.1999999998</v>
      </c>
      <c r="D132" s="65">
        <f>D40+D104+D57+D59+D66+D78+D106+D112+D115+D125+D128+D130</f>
        <v>584908.1</v>
      </c>
      <c r="E132" s="65">
        <f>E40+E104+E57+E59+E66+E78+E106+E112+E115+E125+E128+E130</f>
        <v>571440.4</v>
      </c>
      <c r="F132" s="43">
        <f t="shared" si="4"/>
        <v>0.8021463548296355</v>
      </c>
      <c r="G132" s="43">
        <f t="shared" si="5"/>
        <v>0.9769746734572492</v>
      </c>
    </row>
    <row r="133" spans="3:6" ht="12.75">
      <c r="C133" s="68"/>
      <c r="D133" s="68"/>
      <c r="E133" s="68"/>
      <c r="F133" s="69"/>
    </row>
    <row r="134" spans="3:6" ht="12.75">
      <c r="C134" s="68"/>
      <c r="D134" s="68"/>
      <c r="E134" s="68"/>
      <c r="F134" s="71"/>
    </row>
    <row r="135" spans="2:6" ht="15">
      <c r="B135" s="72" t="s">
        <v>94</v>
      </c>
      <c r="C135" s="68"/>
      <c r="D135" s="68"/>
      <c r="E135" s="68">
        <v>10032.6</v>
      </c>
      <c r="F135" s="73"/>
    </row>
    <row r="136" spans="2:6" ht="15">
      <c r="B136" s="72"/>
      <c r="C136" s="68"/>
      <c r="D136" s="68"/>
      <c r="E136" s="68"/>
      <c r="F136" s="73"/>
    </row>
    <row r="137" spans="2:6" ht="15">
      <c r="B137" s="72" t="s">
        <v>85</v>
      </c>
      <c r="C137" s="68"/>
      <c r="D137" s="68"/>
      <c r="E137" s="68"/>
      <c r="F137" s="73"/>
    </row>
    <row r="138" spans="2:7" ht="15">
      <c r="B138" s="72" t="s">
        <v>86</v>
      </c>
      <c r="C138" s="68"/>
      <c r="D138" s="68"/>
      <c r="E138" s="68"/>
      <c r="F138" s="73"/>
      <c r="G138" s="74"/>
    </row>
    <row r="139" spans="2:6" ht="15">
      <c r="B139" s="72"/>
      <c r="C139" s="68"/>
      <c r="D139" s="68"/>
      <c r="E139" s="68"/>
      <c r="F139" s="73"/>
    </row>
    <row r="140" spans="2:6" ht="15">
      <c r="B140" s="72" t="s">
        <v>87</v>
      </c>
      <c r="C140" s="68"/>
      <c r="D140" s="68"/>
      <c r="E140" s="68">
        <v>10000</v>
      </c>
      <c r="F140" s="73"/>
    </row>
    <row r="141" spans="2:7" ht="15">
      <c r="B141" s="72" t="s">
        <v>88</v>
      </c>
      <c r="C141" s="68"/>
      <c r="D141" s="68"/>
      <c r="E141" s="68"/>
      <c r="F141" s="73"/>
      <c r="G141" s="75"/>
    </row>
    <row r="142" spans="2:6" ht="15">
      <c r="B142" s="72"/>
      <c r="C142" s="68"/>
      <c r="D142" s="68"/>
      <c r="E142" s="68"/>
      <c r="F142" s="73"/>
    </row>
    <row r="143" spans="2:6" ht="15">
      <c r="B143" s="72" t="s">
        <v>89</v>
      </c>
      <c r="C143" s="68"/>
      <c r="D143" s="68"/>
      <c r="E143" s="68"/>
      <c r="F143" s="73"/>
    </row>
    <row r="144" spans="2:7" ht="15">
      <c r="B144" s="72" t="s">
        <v>90</v>
      </c>
      <c r="C144" s="68"/>
      <c r="D144" s="68"/>
      <c r="E144" s="68">
        <v>700</v>
      </c>
      <c r="F144" s="73"/>
      <c r="G144" s="76"/>
    </row>
    <row r="145" spans="2:6" ht="15">
      <c r="B145" s="72"/>
      <c r="C145" s="68"/>
      <c r="D145" s="68"/>
      <c r="E145" s="68"/>
      <c r="F145" s="73"/>
    </row>
    <row r="146" spans="2:6" ht="15">
      <c r="B146" s="72" t="s">
        <v>91</v>
      </c>
      <c r="C146" s="68"/>
      <c r="D146" s="68"/>
      <c r="E146" s="68"/>
      <c r="F146" s="73"/>
    </row>
    <row r="147" spans="1:7" ht="15">
      <c r="A147" s="67"/>
      <c r="B147" s="72" t="s">
        <v>92</v>
      </c>
      <c r="C147" s="68"/>
      <c r="D147" s="68"/>
      <c r="E147" s="68">
        <v>10000</v>
      </c>
      <c r="F147" s="73"/>
      <c r="G147" s="77"/>
    </row>
    <row r="148" spans="1:6" ht="12" customHeight="1" hidden="1">
      <c r="A148" s="67"/>
      <c r="B148" s="72"/>
      <c r="C148" s="68"/>
      <c r="D148" s="68"/>
      <c r="E148" s="68"/>
      <c r="F148" s="73"/>
    </row>
    <row r="149" spans="1:6" ht="5.25" customHeight="1" hidden="1">
      <c r="A149" s="67"/>
      <c r="B149" s="72"/>
      <c r="C149" s="68"/>
      <c r="D149" s="68"/>
      <c r="E149" s="68"/>
      <c r="F149" s="73"/>
    </row>
    <row r="150" spans="1:7" ht="45" customHeight="1">
      <c r="A150" s="67"/>
      <c r="B150" s="72" t="s">
        <v>93</v>
      </c>
      <c r="C150" s="68"/>
      <c r="D150" s="68"/>
      <c r="E150" s="68">
        <f>E135+E35-E132-E147-E144+E140</f>
        <v>13003.199999999953</v>
      </c>
      <c r="F150" s="73"/>
      <c r="G150" s="78"/>
    </row>
    <row r="151" spans="1:6" ht="12.75">
      <c r="A151" s="67"/>
      <c r="C151" s="68"/>
      <c r="D151" s="68"/>
      <c r="E151" s="68"/>
      <c r="F151" s="73"/>
    </row>
    <row r="152" spans="1:6" ht="12.75" hidden="1">
      <c r="A152" s="67"/>
      <c r="C152" s="68"/>
      <c r="D152" s="68"/>
      <c r="E152" s="68"/>
      <c r="F152" s="73"/>
    </row>
    <row r="153" spans="1:6" ht="15">
      <c r="A153" s="67"/>
      <c r="B153" s="72" t="s">
        <v>95</v>
      </c>
      <c r="C153" s="68"/>
      <c r="D153" s="68"/>
      <c r="E153" s="68"/>
      <c r="F153" s="73"/>
    </row>
    <row r="154" spans="1:6" ht="15">
      <c r="A154" s="67"/>
      <c r="B154" s="72" t="s">
        <v>96</v>
      </c>
      <c r="C154" s="68"/>
      <c r="D154" s="68"/>
      <c r="E154" s="68"/>
      <c r="F154" s="73"/>
    </row>
    <row r="155" spans="1:6" ht="15">
      <c r="A155" s="67"/>
      <c r="B155" s="72" t="s">
        <v>97</v>
      </c>
      <c r="C155" s="68"/>
      <c r="D155" s="68"/>
      <c r="E155" s="68"/>
      <c r="F155" s="73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2015-11-16T07:26:25Z</cp:lastPrinted>
  <dcterms:created xsi:type="dcterms:W3CDTF">1996-10-08T23:32:33Z</dcterms:created>
  <dcterms:modified xsi:type="dcterms:W3CDTF">2015-11-16T07:27:02Z</dcterms:modified>
  <cp:category/>
  <cp:version/>
  <cp:contentType/>
  <cp:contentStatus/>
</cp:coreProperties>
</file>