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'МР'!$B$1:$I$186</definedName>
  </definedNames>
  <calcPr fullCalcOnLoad="1"/>
</workbook>
</file>

<file path=xl/sharedStrings.xml><?xml version="1.0" encoding="utf-8"?>
<sst xmlns="http://schemas.openxmlformats.org/spreadsheetml/2006/main" count="332" uniqueCount="291">
  <si>
    <t>ДОХОДЫ</t>
  </si>
  <si>
    <t>Налог на имущество физ.лиц</t>
  </si>
  <si>
    <t>Земельный налог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</si>
  <si>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</si>
  <si>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</si>
  <si>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</si>
  <si>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</si>
  <si>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</si>
  <si>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</si>
  <si>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</si>
  <si>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</si>
  <si>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</si>
  <si>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</si>
  <si>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</si>
  <si>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</si>
  <si>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</si>
  <si>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</si>
  <si>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</si>
  <si>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</si>
  <si>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</si>
  <si>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</si>
  <si>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</si>
  <si>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</si>
  <si>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</si>
  <si>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</si>
  <si>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</si>
  <si>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</si>
  <si>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</si>
  <si>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</si>
  <si>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</si>
  <si>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</si>
  <si>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</si>
  <si>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</si>
  <si>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</si>
  <si>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</si>
  <si>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</si>
  <si>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</si>
  <si>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</si>
  <si>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</si>
  <si>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</si>
  <si>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</si>
  <si>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</si>
  <si>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</si>
  <si>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</si>
  <si>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</si>
  <si>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</si>
  <si>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</si>
  <si>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</si>
  <si>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</si>
  <si>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</si>
  <si>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</si>
  <si>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</si>
  <si>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</si>
  <si>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</si>
  <si>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</si>
  <si>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</si>
  <si>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</si>
  <si>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</si>
  <si>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</si>
  <si>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</si>
  <si>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</si>
  <si>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</si>
  <si>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</si>
  <si>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</si>
  <si>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</si>
  <si>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</si>
  <si>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</si>
  <si>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</si>
  <si>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</si>
  <si>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</si>
  <si>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</si>
  <si>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</si>
  <si>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</si>
  <si>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</si>
  <si>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</si>
  <si>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</si>
  <si>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</si>
  <si>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</si>
  <si>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</si>
  <si>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</si>
  <si>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</si>
  <si>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</si>
  <si>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</si>
  <si>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</si>
  <si>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</si>
  <si>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</si>
  <si>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</si>
  <si>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</si>
  <si>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</si>
  <si>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</si>
  <si>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</si>
  <si>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</si>
  <si>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</si>
  <si>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</si>
  <si>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</si>
  <si>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</si>
  <si>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</si>
  <si>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</si>
  <si>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</si>
  <si>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</si>
  <si>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</si>
  <si>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</si>
  <si>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</si>
  <si>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</si>
  <si>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</si>
  <si>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</si>
  <si>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</si>
  <si>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</si>
  <si>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</si>
  <si>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</si>
  <si>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</si>
  <si>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</si>
  <si>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</si>
  <si>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</si>
  <si>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</si>
  <si>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</si>
  <si>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</si>
  <si>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</si>
  <si>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</si>
  <si>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</si>
  <si>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</si>
  <si>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</si>
  <si>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</si>
  <si>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</si>
  <si>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</si>
  <si>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</si>
  <si>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</si>
  <si>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</si>
  <si>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Сельское хозяйство и рыболовство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</si>
  <si>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</si>
  <si>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</si>
  <si>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</si>
  <si>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</si>
  <si>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</si>
  <si>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</si>
  <si>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</si>
  <si>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</si>
  <si>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</si>
  <si>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</si>
  <si>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</si>
  <si>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</si>
  <si>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</si>
  <si>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</si>
  <si>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</si>
  <si>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</si>
  <si>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</si>
  <si>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</si>
  <si>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</si>
  <si>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</si>
  <si>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</si>
  <si>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</si>
  <si>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</si>
  <si>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</si>
  <si>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</si>
  <si>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сдачи в аренду имущества находящегося в оперативном управлении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</si>
  <si>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</si>
  <si>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</si>
  <si>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</si>
  <si>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</si>
  <si>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</si>
  <si>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</si>
  <si>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</si>
  <si>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</si>
  <si>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</si>
  <si>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</si>
  <si>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</si>
  <si>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</si>
  <si>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</si>
  <si>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</si>
  <si>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</si>
  <si>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</si>
  <si>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</si>
  <si>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</si>
  <si>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</si>
  <si>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</si>
  <si>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</si>
  <si>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</si>
  <si>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</si>
  <si>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</si>
  <si>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</si>
  <si>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</si>
  <si>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</si>
  <si>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</si>
  <si>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</si>
  <si>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</si>
  <si>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</si>
  <si>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</si>
  <si>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</si>
  <si>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</si>
  <si>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</si>
  <si>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в том числе областные средства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</si>
  <si>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</si>
  <si>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</si>
  <si>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</si>
  <si>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</si>
  <si>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</si>
  <si>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</si>
  <si>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</si>
  <si>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</si>
  <si>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</si>
  <si>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</si>
  <si>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</si>
  <si>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</si>
  <si>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</si>
  <si>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</si>
  <si>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</si>
  <si>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</si>
  <si>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</si>
  <si>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</si>
  <si>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</si>
  <si>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7550000000</t>
  </si>
  <si>
    <t xml:space="preserve">75501L3720
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</si>
  <si>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</si>
  <si>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</si>
  <si>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</si>
  <si>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</si>
  <si>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75101GД160</t>
  </si>
  <si>
    <t>Нанесение горизонтальной дорожной разметки на улично-дорожную сеть за счет средств муниципального дорожного фонда</t>
  </si>
  <si>
    <t>75202GД170</t>
  </si>
  <si>
    <t>75202GД180</t>
  </si>
  <si>
    <t>75313GД190</t>
  </si>
  <si>
    <t>Развитие транспортной инфраструктуры на сельских территориях (хутор Березовый)федер бюджет</t>
  </si>
  <si>
    <t>Развитие транспортной инфраструктуры на сельских территориях (хутор Березовый) обл. бюджет</t>
  </si>
  <si>
    <t>Развитие транспортной инфраструктуры на сельских территориях (хутор Березовый)местный бюджет</t>
  </si>
  <si>
    <t>742020Э070</t>
  </si>
  <si>
    <t>742030Э080</t>
  </si>
  <si>
    <t>742040Э090</t>
  </si>
  <si>
    <t>7420000000</t>
  </si>
  <si>
    <t>Разработка проектно – сметной документации установки и газификации комплекса автономного отопления нежилого здания Выдвиженского сельского дома культуры</t>
  </si>
  <si>
    <t>Установка и газификация комплекса автономного отопления нежилого здания Выдвиженского сельского дома культуры</t>
  </si>
  <si>
    <t>Техническое присоединение к системе газоснабжения</t>
  </si>
  <si>
    <t xml:space="preserve">72201U0220
</t>
  </si>
  <si>
    <t>741040Э110</t>
  </si>
  <si>
    <t>741040Э120</t>
  </si>
  <si>
    <t>741040Э130</t>
  </si>
  <si>
    <t>Изготовление проектно - сметной документации на газоснабжение девяти муниципальных квартир</t>
  </si>
  <si>
    <t>Переустройство систем поквартирного газоснабжения девяти муниципальных квартир</t>
  </si>
  <si>
    <t>Переустройство систем поквартирного теплоснабжения девяти муниципальных квартир</t>
  </si>
  <si>
    <t>7410000000</t>
  </si>
  <si>
    <t>Подпрограмма "Модернизация  объектов коммунальной инфраструктуры", в том числе:</t>
  </si>
  <si>
    <t>Подпрограмма "Энергосбережение и повышение энергоэффективности в организациях бюджетной сферы", в том числе:</t>
  </si>
  <si>
    <t>75302G0890</t>
  </si>
  <si>
    <t>7240500ф80</t>
  </si>
  <si>
    <t>Подготовка документации по планировке территорий</t>
  </si>
  <si>
    <t>721170Г260</t>
  </si>
  <si>
    <t>721090Г250</t>
  </si>
  <si>
    <t>Актуализация схемы территориального планирования Ртищевского муниципального района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</si>
  <si>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</si>
  <si>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 xml:space="preserve">Сведения 
об исполнении бюджета Ртищевского муниципального района 
за I полугодие 2020 года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</si>
  <si>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</si>
  <si>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</si>
  <si>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</si>
  <si>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полугодовые плановые назначения, тыс. рублей</t>
  </si>
  <si>
    <t>Процент  исполнения к уточненному полугодовому плану, %</t>
  </si>
  <si>
    <t>НАЛОГОВЫЕ И НЕНАЛОГОВЫЕ ДОХОДЫ</t>
  </si>
  <si>
    <t>Единый сельскохозяйственный налог</t>
  </si>
  <si>
    <t xml:space="preserve">Доходы от продажи материальных и нематариальных активов (имущества, земельных участков) </t>
  </si>
  <si>
    <t>Штрафы, санкции, возмещение ущерба (в том числе штрафы ГРОВД)</t>
  </si>
  <si>
    <t xml:space="preserve">Иные межбюджетные трансферты на выполнение переданных полномочий </t>
  </si>
  <si>
    <t xml:space="preserve">Межбюджетные трансферты, передаваемые бюджетам муниципальных районов </t>
  </si>
  <si>
    <t>ИТОГО ДОХОДОВ</t>
  </si>
  <si>
    <t>Администрация муниципального района</t>
  </si>
  <si>
    <t>Другие общегосударственные вопросы, в том числе:</t>
  </si>
  <si>
    <t xml:space="preserve">Расходы на обеспечение деятельности муниципальных казенных учреждений  </t>
  </si>
  <si>
    <t xml:space="preserve">Отдел по управлению имуществом </t>
  </si>
  <si>
    <t>НАЦИОНАЛЬНАЯ БЕЗОПАСНОСТЬ И ПРАВООХРАНИТЕЛЬНАЯ ДЕЯТЕЛЬНОСТЬ</t>
  </si>
  <si>
    <t>Общеэкономические вопросы, в том числе:</t>
  </si>
  <si>
    <t>Транспорт, в том числе:</t>
  </si>
  <si>
    <t>Дорожное хозяйство (дорожные фонды), в том числе:</t>
  </si>
  <si>
    <t>Предоставление грантов начинающим субъектам малого предпринимательства на создание собственного бизнеса</t>
  </si>
  <si>
    <t>Жилищное хозяйство, в том числе:</t>
  </si>
  <si>
    <t>Перевод на индивидуальное отопление квартир в МКД, расположенного по адресу: г.Ртищево,  ул. Мира, д. 5Б</t>
  </si>
  <si>
    <t>Модернизация объектов водоснабжения и водоотведения</t>
  </si>
  <si>
    <t>Реализация мероприятий по обеспечению жильем молодых семей за счет средств федерального, областного и  местного бюджетов</t>
  </si>
  <si>
    <t>Охрана семьи и детства  (компенсация части родительской платы, опека несовершеннолетних)</t>
  </si>
  <si>
    <t>Комплексное развитие сельских территорий Ртищевского муниципального района (Развитие транспортной инфраструктуры на сельских территориях (х. Берёзовый))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</si>
  <si>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и муниципального дорожных фондов</t>
  </si>
  <si>
    <t xml:space="preserve"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</si>
  <si>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 xml:space="preserve">п. Правда.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</si>
  <si>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>с. Васильевка.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</t>
  </si>
  <si>
    <t xml:space="preserve">Ремонт дорожного покрытия улиц в границах сельских населённых пунктов </t>
  </si>
  <si>
    <t xml:space="preserve">Летнее содержание </t>
  </si>
  <si>
    <t xml:space="preserve">Зимнее содержание </t>
  </si>
  <si>
    <t xml:space="preserve">Изготовление сметной документации, технический контроль </t>
  </si>
  <si>
    <t xml:space="preserve">Мост с. Холудёновка. Диагностика мостовых сооружений </t>
  </si>
  <si>
    <t xml:space="preserve">Труба с. Александровка. Ремонт искусственных сооружений  </t>
  </si>
  <si>
    <t xml:space="preserve">Сельские муниципальные образования. Приобретение остановочных павильонов </t>
  </si>
  <si>
    <t xml:space="preserve">Капитальный ремонт и ремонт автомобильных дорог общего пользования местного значения </t>
  </si>
  <si>
    <t>Актуализация правил землепользования и застройки территории Урусовского МО (часть территории - п. Ртищевский)</t>
  </si>
  <si>
    <t>Верно: ведущий специалист отдела делопроизводства                                      Н.В. Петрина</t>
  </si>
  <si>
    <t>Приложение № 1
к распоряжению администрации Ртищевского  муниципального района 
от 24 июля 2020 года № 474-р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</si>
</sst>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vertical="top" wrapText="1"/>
    </xf>
    <xf numFmtId="9" fontId="4" fillId="33" borderId="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93" fontId="4" fillId="0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93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6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203" fontId="4" fillId="0" borderId="11" xfId="62" applyNumberFormat="1" applyFont="1" applyFill="1" applyBorder="1" applyAlignment="1" applyProtection="1">
      <alignment vertical="center" wrapText="1"/>
      <protection hidden="1"/>
    </xf>
    <xf numFmtId="49" fontId="5" fillId="0" borderId="11" xfId="62" applyNumberFormat="1" applyFont="1" applyFill="1" applyBorder="1" applyAlignment="1" applyProtection="1">
      <alignment vertical="center" wrapText="1"/>
      <protection hidden="1"/>
    </xf>
    <xf numFmtId="203" fontId="5" fillId="0" borderId="11" xfId="62" applyNumberFormat="1" applyFont="1" applyFill="1" applyBorder="1" applyAlignment="1" applyProtection="1">
      <alignment vertical="center" wrapText="1"/>
      <protection hidden="1"/>
    </xf>
    <xf numFmtId="49" fontId="4" fillId="0" borderId="11" xfId="0" applyNumberFormat="1" applyFont="1" applyFill="1" applyBorder="1" applyAlignment="1">
      <alignment horizontal="left" vertical="center" wrapText="1"/>
    </xf>
    <xf numFmtId="9" fontId="4" fillId="33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212" fontId="5" fillId="0" borderId="11" xfId="103" applyNumberFormat="1" applyFont="1" applyFill="1" applyBorder="1" applyAlignment="1" applyProtection="1">
      <alignment horizontal="center"/>
      <protection hidden="1"/>
    </xf>
    <xf numFmtId="49" fontId="4" fillId="0" borderId="11" xfId="62" applyNumberFormat="1" applyFont="1" applyFill="1" applyBorder="1" applyAlignment="1" applyProtection="1">
      <alignment vertical="center" wrapText="1"/>
      <protection hidden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212" fontId="4" fillId="0" borderId="11" xfId="133" applyNumberFormat="1" applyFont="1" applyFill="1" applyBorder="1" applyAlignment="1" applyProtection="1">
      <alignment horizontal="center"/>
      <protection hidden="1"/>
    </xf>
    <xf numFmtId="49" fontId="5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center" wrapText="1"/>
    </xf>
    <xf numFmtId="193" fontId="4" fillId="0" borderId="11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left"/>
    </xf>
    <xf numFmtId="208" fontId="4" fillId="0" borderId="0" xfId="0" applyNumberFormat="1" applyFont="1" applyFill="1" applyAlignment="1">
      <alignment horizontal="center" vertical="center"/>
    </xf>
    <xf numFmtId="193" fontId="4" fillId="33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193" fontId="4" fillId="33" borderId="0" xfId="0" applyNumberFormat="1" applyFont="1" applyFill="1" applyBorder="1" applyAlignment="1">
      <alignment horizontal="left" vertical="top" wrapText="1"/>
    </xf>
    <xf numFmtId="9" fontId="4" fillId="33" borderId="12" xfId="0" applyNumberFormat="1" applyFont="1" applyFill="1" applyBorder="1" applyAlignment="1">
      <alignment horizontal="left" vertical="top" wrapText="1"/>
    </xf>
    <xf numFmtId="9" fontId="5" fillId="33" borderId="0" xfId="0" applyNumberFormat="1" applyFont="1" applyFill="1" applyBorder="1" applyAlignment="1">
      <alignment horizontal="left" vertical="top" wrapText="1"/>
    </xf>
    <xf numFmtId="9" fontId="5" fillId="33" borderId="0" xfId="0" applyNumberFormat="1" applyFont="1" applyFill="1" applyBorder="1" applyAlignment="1">
      <alignment horizontal="left" vertical="center" wrapText="1"/>
    </xf>
    <xf numFmtId="212" fontId="5" fillId="0" borderId="11" xfId="63" applyNumberFormat="1" applyFont="1" applyFill="1" applyBorder="1" applyAlignment="1" applyProtection="1">
      <alignment horizontal="center"/>
      <protection hidden="1"/>
    </xf>
    <xf numFmtId="212" fontId="5" fillId="0" borderId="11" xfId="144" applyNumberFormat="1" applyFont="1" applyFill="1" applyBorder="1" applyAlignment="1" applyProtection="1">
      <alignment horizontal="center"/>
      <protection hidden="1"/>
    </xf>
    <xf numFmtId="212" fontId="5" fillId="0" borderId="11" xfId="149" applyNumberFormat="1" applyFont="1" applyFill="1" applyBorder="1" applyAlignment="1" applyProtection="1">
      <alignment horizontal="center"/>
      <protection hidden="1"/>
    </xf>
    <xf numFmtId="212" fontId="5" fillId="0" borderId="11" xfId="104" applyNumberFormat="1" applyFont="1" applyFill="1" applyBorder="1" applyAlignment="1" applyProtection="1">
      <alignment horizontal="center"/>
      <protection hidden="1"/>
    </xf>
    <xf numFmtId="212" fontId="5" fillId="0" borderId="11" xfId="116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192" fontId="4" fillId="0" borderId="11" xfId="0" applyNumberFormat="1" applyFont="1" applyFill="1" applyBorder="1" applyAlignment="1">
      <alignment horizontal="center" vertical="center" wrapText="1"/>
    </xf>
    <xf numFmtId="192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</cellXfs>
  <cellStyles count="22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58" xfId="115"/>
    <cellStyle name="Обычный 2 59" xfId="116"/>
    <cellStyle name="Обычный 2 6" xfId="117"/>
    <cellStyle name="Обычный 2 60" xfId="118"/>
    <cellStyle name="Обычный 2 61" xfId="119"/>
    <cellStyle name="Обычный 2 62" xfId="120"/>
    <cellStyle name="Обычный 2 63" xfId="121"/>
    <cellStyle name="Обычный 2 64" xfId="122"/>
    <cellStyle name="Обычный 2 65" xfId="123"/>
    <cellStyle name="Обычный 2 66" xfId="124"/>
    <cellStyle name="Обычный 2 67" xfId="125"/>
    <cellStyle name="Обычный 2 68" xfId="126"/>
    <cellStyle name="Обычный 2 69" xfId="127"/>
    <cellStyle name="Обычный 2 7" xfId="128"/>
    <cellStyle name="Обычный 2 70" xfId="129"/>
    <cellStyle name="Обычный 2 71" xfId="130"/>
    <cellStyle name="Обычный 2 72" xfId="131"/>
    <cellStyle name="Обычный 2 73" xfId="132"/>
    <cellStyle name="Обычный 2 74" xfId="133"/>
    <cellStyle name="Обычный 2 75" xfId="134"/>
    <cellStyle name="Обычный 2 76" xfId="135"/>
    <cellStyle name="Обычный 2 77" xfId="136"/>
    <cellStyle name="Обычный 2 78" xfId="137"/>
    <cellStyle name="Обычный 2 79" xfId="138"/>
    <cellStyle name="Обычный 2 8" xfId="139"/>
    <cellStyle name="Обычный 2 80" xfId="140"/>
    <cellStyle name="Обычный 2 81" xfId="141"/>
    <cellStyle name="Обычный 2 82" xfId="142"/>
    <cellStyle name="Обычный 2 83" xfId="143"/>
    <cellStyle name="Обычный 2 84" xfId="144"/>
    <cellStyle name="Обычный 2 85" xfId="145"/>
    <cellStyle name="Обычный 2 86" xfId="146"/>
    <cellStyle name="Обычный 2 87" xfId="147"/>
    <cellStyle name="Обычный 2 88" xfId="148"/>
    <cellStyle name="Обычный 2 89" xfId="149"/>
    <cellStyle name="Обычный 2 9" xfId="150"/>
    <cellStyle name="Обычный 2 90" xfId="151"/>
    <cellStyle name="Обычный 2 91" xfId="152"/>
    <cellStyle name="Обычный 20" xfId="153"/>
    <cellStyle name="Обычный 21" xfId="154"/>
    <cellStyle name="Обычный 22" xfId="155"/>
    <cellStyle name="Обычный 23" xfId="156"/>
    <cellStyle name="Обычный 24" xfId="157"/>
    <cellStyle name="Обычный 25" xfId="158"/>
    <cellStyle name="Обычный 26" xfId="159"/>
    <cellStyle name="Обычный 27" xfId="160"/>
    <cellStyle name="Обычный 28" xfId="161"/>
    <cellStyle name="Обычный 29" xfId="162"/>
    <cellStyle name="Обычный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5" xfId="169"/>
    <cellStyle name="Обычный 36" xfId="170"/>
    <cellStyle name="Обычный 37" xfId="171"/>
    <cellStyle name="Обычный 38" xfId="172"/>
    <cellStyle name="Обычный 39" xfId="173"/>
    <cellStyle name="Обычный 4" xfId="174"/>
    <cellStyle name="Обычный 40" xfId="175"/>
    <cellStyle name="Обычный 41" xfId="176"/>
    <cellStyle name="Обычный 42" xfId="177"/>
    <cellStyle name="Обычный 43" xfId="178"/>
    <cellStyle name="Обычный 44" xfId="179"/>
    <cellStyle name="Обычный 45" xfId="180"/>
    <cellStyle name="Обычный 46" xfId="181"/>
    <cellStyle name="Обычный 47" xfId="182"/>
    <cellStyle name="Обычный 48" xfId="183"/>
    <cellStyle name="Обычный 49" xfId="184"/>
    <cellStyle name="Обычный 5" xfId="185"/>
    <cellStyle name="Обычный 50" xfId="186"/>
    <cellStyle name="Обычный 51" xfId="187"/>
    <cellStyle name="Обычный 52" xfId="188"/>
    <cellStyle name="Обычный 53" xfId="189"/>
    <cellStyle name="Обычный 54" xfId="190"/>
    <cellStyle name="Обычный 55" xfId="191"/>
    <cellStyle name="Обычный 56" xfId="192"/>
    <cellStyle name="Обычный 57" xfId="193"/>
    <cellStyle name="Обычный 58" xfId="194"/>
    <cellStyle name="Обычный 59" xfId="195"/>
    <cellStyle name="Обычный 6" xfId="196"/>
    <cellStyle name="Обычный 60" xfId="197"/>
    <cellStyle name="Обычный 61" xfId="198"/>
    <cellStyle name="Обычный 62" xfId="199"/>
    <cellStyle name="Обычный 63" xfId="200"/>
    <cellStyle name="Обычный 64" xfId="201"/>
    <cellStyle name="Обычный 65" xfId="202"/>
    <cellStyle name="Обычный 66" xfId="203"/>
    <cellStyle name="Обычный 67" xfId="204"/>
    <cellStyle name="Обычный 68" xfId="205"/>
    <cellStyle name="Обычный 69" xfId="206"/>
    <cellStyle name="Обычный 7" xfId="207"/>
    <cellStyle name="Обычный 70" xfId="208"/>
    <cellStyle name="Обычный 71" xfId="209"/>
    <cellStyle name="Обычный 72" xfId="210"/>
    <cellStyle name="Обычный 73" xfId="211"/>
    <cellStyle name="Обычный 74" xfId="212"/>
    <cellStyle name="Обычный 75" xfId="213"/>
    <cellStyle name="Обычный 76" xfId="214"/>
    <cellStyle name="Обычный 77" xfId="215"/>
    <cellStyle name="Обычный 78" xfId="216"/>
    <cellStyle name="Обычный 79" xfId="217"/>
    <cellStyle name="Обычный 8" xfId="218"/>
    <cellStyle name="Обычный 80" xfId="219"/>
    <cellStyle name="Обычный 81" xfId="220"/>
    <cellStyle name="Обычный 82" xfId="221"/>
    <cellStyle name="Обычный 83" xfId="222"/>
    <cellStyle name="Обычный 84" xfId="223"/>
    <cellStyle name="Обычный 85" xfId="224"/>
    <cellStyle name="Обычный 86" xfId="225"/>
    <cellStyle name="Обычный 87" xfId="226"/>
    <cellStyle name="Обычный 88" xfId="227"/>
    <cellStyle name="Обычный 89" xfId="228"/>
    <cellStyle name="Обычный 9" xfId="229"/>
    <cellStyle name="Обычный 90" xfId="230"/>
    <cellStyle name="Обычный 91" xfId="231"/>
    <cellStyle name="Плохой" xfId="232"/>
    <cellStyle name="Пояснение" xfId="233"/>
    <cellStyle name="Примечание" xfId="234"/>
    <cellStyle name="Percent" xfId="235"/>
    <cellStyle name="Связанная ячейка" xfId="236"/>
    <cellStyle name="Текст предупреждения" xfId="237"/>
    <cellStyle name="Comma" xfId="238"/>
    <cellStyle name="Comma [0]" xfId="239"/>
    <cellStyle name="Хороший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86"/>
  <sheetViews>
    <sheetView tabSelected="1" view="pageBreakPreview" zoomScaleNormal="85" zoomScaleSheetLayoutView="100" workbookViewId="0" topLeftCell="B1">
      <selection activeCell="B3" sqref="B3:B4"/>
    </sheetView>
  </sheetViews>
  <sheetFormatPr defaultColWidth="9.140625" defaultRowHeight="12.75"/>
  <cols>
    <col min="1" max="1" width="6.57421875" style="3" hidden="1" customWidth="1"/>
    <col min="2" max="2" width="49.7109375" style="3" customWidth="1"/>
    <col min="3" max="3" width="15.7109375" style="4" hidden="1" customWidth="1"/>
    <col min="4" max="4" width="17.8515625" style="40" customWidth="1"/>
    <col min="5" max="5" width="18.140625" style="40" customWidth="1"/>
    <col min="6" max="6" width="18.421875" style="40" customWidth="1"/>
    <col min="7" max="7" width="18.00390625" style="40" customWidth="1"/>
    <col min="8" max="8" width="17.7109375" style="40" customWidth="1"/>
    <col min="9" max="9" width="0.2890625" style="5" customWidth="1"/>
    <col min="10" max="10" width="14.57421875" style="3" hidden="1" customWidth="1"/>
    <col min="11" max="11" width="7.140625" style="3" hidden="1" customWidth="1"/>
    <col min="12" max="12" width="17.57421875" style="3" hidden="1" customWidth="1"/>
    <col min="13" max="14" width="9.140625" style="3" hidden="1" customWidth="1"/>
    <col min="15" max="16384" width="9.140625" style="3" customWidth="1"/>
  </cols>
  <sheetData>
    <row r="1" spans="3:9" s="45" customFormat="1" ht="84" customHeight="1">
      <c r="C1" s="46"/>
      <c r="D1" s="72" t="s">
        <v>290</v>
      </c>
      <c r="E1" s="72"/>
      <c r="F1" s="72"/>
      <c r="G1" s="72"/>
      <c r="H1" s="72"/>
      <c r="I1" s="47"/>
    </row>
    <row r="2" spans="1:9" s="45" customFormat="1" ht="72" customHeight="1">
      <c r="A2" s="81" t="s">
        <v>248</v>
      </c>
      <c r="B2" s="81"/>
      <c r="C2" s="81"/>
      <c r="D2" s="81"/>
      <c r="E2" s="81"/>
      <c r="F2" s="81"/>
      <c r="G2" s="81"/>
      <c r="H2" s="81"/>
      <c r="I2" s="6"/>
    </row>
    <row r="3" spans="1:9" s="45" customFormat="1" ht="12.75" customHeight="1">
      <c r="A3" s="66"/>
      <c r="B3" s="70" t="s">
        <v>0</v>
      </c>
      <c r="C3" s="76" t="s">
        <v>73</v>
      </c>
      <c r="D3" s="69" t="s">
        <v>249</v>
      </c>
      <c r="E3" s="67" t="s">
        <v>252</v>
      </c>
      <c r="F3" s="69" t="s">
        <v>250</v>
      </c>
      <c r="G3" s="69" t="s">
        <v>251</v>
      </c>
      <c r="H3" s="67" t="s">
        <v>253</v>
      </c>
      <c r="I3" s="49"/>
    </row>
    <row r="4" spans="1:9" s="45" customFormat="1" ht="75.75" customHeight="1">
      <c r="A4" s="66"/>
      <c r="B4" s="71"/>
      <c r="C4" s="77"/>
      <c r="D4" s="69"/>
      <c r="E4" s="68"/>
      <c r="F4" s="69"/>
      <c r="G4" s="69"/>
      <c r="H4" s="68"/>
      <c r="I4" s="49"/>
    </row>
    <row r="5" spans="1:9" s="45" customFormat="1" ht="19.5" customHeight="1">
      <c r="A5" s="48"/>
      <c r="B5" s="7">
        <v>1</v>
      </c>
      <c r="C5" s="8"/>
      <c r="D5" s="1">
        <v>2</v>
      </c>
      <c r="E5" s="2">
        <v>3</v>
      </c>
      <c r="F5" s="2">
        <v>4</v>
      </c>
      <c r="G5" s="1">
        <v>5</v>
      </c>
      <c r="H5" s="1">
        <v>6</v>
      </c>
      <c r="I5" s="49"/>
    </row>
    <row r="6" spans="1:9" ht="24" customHeight="1">
      <c r="A6" s="9"/>
      <c r="B6" s="12" t="s">
        <v>254</v>
      </c>
      <c r="C6" s="10"/>
      <c r="D6" s="13">
        <f>D7+D8+D9+D10+D12+D14+D16+D17+D20+D21+D22+D24+D25+D26+D28</f>
        <v>186253.30000000002</v>
      </c>
      <c r="E6" s="13">
        <f>E7+E9+E10+E11+E12+E13+E14+E15+E16+E17+E18+E19+E22+E23+E24+E25+E26+E28+E8</f>
        <v>90050.7</v>
      </c>
      <c r="F6" s="13">
        <f>F7+F8+F9+F10+F12+F14+F16+F17+F18+F19+F22+F24+F25+F26+F28</f>
        <v>96781.5</v>
      </c>
      <c r="G6" s="61">
        <f>F6/D6</f>
        <v>0.5196230080218712</v>
      </c>
      <c r="H6" s="61">
        <f>F6/E6</f>
        <v>1.0747445605642156</v>
      </c>
      <c r="I6" s="11"/>
    </row>
    <row r="7" spans="1:9" ht="16.5">
      <c r="A7" s="9"/>
      <c r="B7" s="12" t="s">
        <v>147</v>
      </c>
      <c r="C7" s="10"/>
      <c r="D7" s="13">
        <v>124809.2</v>
      </c>
      <c r="E7" s="13">
        <v>60040</v>
      </c>
      <c r="F7" s="13">
        <v>58458.5</v>
      </c>
      <c r="G7" s="61">
        <f aca="true" t="shared" si="0" ref="G7:G37">F7/D7</f>
        <v>0.4683829397191874</v>
      </c>
      <c r="H7" s="61">
        <f aca="true" t="shared" si="1" ref="H7:H37">F7/E7</f>
        <v>0.9736592271818787</v>
      </c>
      <c r="I7" s="11"/>
    </row>
    <row r="8" spans="1:9" ht="33">
      <c r="A8" s="9"/>
      <c r="B8" s="12" t="s">
        <v>148</v>
      </c>
      <c r="C8" s="10"/>
      <c r="D8" s="13">
        <v>100</v>
      </c>
      <c r="E8" s="13">
        <v>50</v>
      </c>
      <c r="F8" s="13">
        <v>193.1</v>
      </c>
      <c r="G8" s="61">
        <f t="shared" si="0"/>
        <v>1.931</v>
      </c>
      <c r="H8" s="61">
        <f t="shared" si="1"/>
        <v>3.862</v>
      </c>
      <c r="I8" s="11"/>
    </row>
    <row r="9" spans="1:9" ht="33">
      <c r="A9" s="9"/>
      <c r="B9" s="12" t="s">
        <v>149</v>
      </c>
      <c r="C9" s="10"/>
      <c r="D9" s="13">
        <v>11700</v>
      </c>
      <c r="E9" s="13">
        <v>5800</v>
      </c>
      <c r="F9" s="13">
        <v>6010.7</v>
      </c>
      <c r="G9" s="61">
        <f t="shared" si="0"/>
        <v>0.5137350427350427</v>
      </c>
      <c r="H9" s="61">
        <f t="shared" si="1"/>
        <v>1.0363275862068966</v>
      </c>
      <c r="I9" s="11"/>
    </row>
    <row r="10" spans="1:9" ht="16.5">
      <c r="A10" s="9"/>
      <c r="B10" s="12" t="s">
        <v>255</v>
      </c>
      <c r="C10" s="10"/>
      <c r="D10" s="13">
        <v>11286.8</v>
      </c>
      <c r="E10" s="13">
        <v>7000</v>
      </c>
      <c r="F10" s="13">
        <v>9751.1</v>
      </c>
      <c r="G10" s="61">
        <f t="shared" si="0"/>
        <v>0.863938405925506</v>
      </c>
      <c r="H10" s="61">
        <f t="shared" si="1"/>
        <v>1.3930142857142858</v>
      </c>
      <c r="I10" s="11"/>
    </row>
    <row r="11" spans="1:9" ht="16.5" hidden="1">
      <c r="A11" s="9"/>
      <c r="B11" s="12" t="s">
        <v>1</v>
      </c>
      <c r="C11" s="10"/>
      <c r="D11" s="13">
        <v>0</v>
      </c>
      <c r="E11" s="13">
        <v>0</v>
      </c>
      <c r="F11" s="13">
        <v>0</v>
      </c>
      <c r="G11" s="61" t="e">
        <f t="shared" si="0"/>
        <v>#DIV/0!</v>
      </c>
      <c r="H11" s="61" t="e">
        <f t="shared" si="1"/>
        <v>#DIV/0!</v>
      </c>
      <c r="I11" s="11"/>
    </row>
    <row r="12" spans="1:9" ht="16.5">
      <c r="A12" s="9"/>
      <c r="B12" s="12" t="s">
        <v>91</v>
      </c>
      <c r="C12" s="10"/>
      <c r="D12" s="13">
        <v>25731.7</v>
      </c>
      <c r="E12" s="13">
        <v>11142</v>
      </c>
      <c r="F12" s="13">
        <v>10715.3</v>
      </c>
      <c r="G12" s="61">
        <f t="shared" si="0"/>
        <v>0.41642409945708986</v>
      </c>
      <c r="H12" s="61">
        <f t="shared" si="1"/>
        <v>0.961703464369054</v>
      </c>
      <c r="I12" s="11"/>
    </row>
    <row r="13" spans="1:9" ht="16.5" hidden="1">
      <c r="A13" s="9"/>
      <c r="B13" s="12" t="s">
        <v>2</v>
      </c>
      <c r="C13" s="10"/>
      <c r="D13" s="13">
        <v>0</v>
      </c>
      <c r="E13" s="13">
        <v>0</v>
      </c>
      <c r="F13" s="13">
        <v>0</v>
      </c>
      <c r="G13" s="61" t="e">
        <f t="shared" si="0"/>
        <v>#DIV/0!</v>
      </c>
      <c r="H13" s="61" t="e">
        <f t="shared" si="1"/>
        <v>#DIV/0!</v>
      </c>
      <c r="I13" s="11"/>
    </row>
    <row r="14" spans="1:9" ht="17.25" customHeight="1">
      <c r="A14" s="9"/>
      <c r="B14" s="12" t="s">
        <v>150</v>
      </c>
      <c r="C14" s="10"/>
      <c r="D14" s="13">
        <v>4713.9</v>
      </c>
      <c r="E14" s="13">
        <v>2000</v>
      </c>
      <c r="F14" s="13">
        <v>2667.8</v>
      </c>
      <c r="G14" s="61">
        <f t="shared" si="0"/>
        <v>0.5659432741466727</v>
      </c>
      <c r="H14" s="61">
        <f t="shared" si="1"/>
        <v>1.3339</v>
      </c>
      <c r="I14" s="11"/>
    </row>
    <row r="15" spans="1:9" ht="18" customHeight="1" hidden="1">
      <c r="A15" s="9"/>
      <c r="B15" s="12" t="s">
        <v>129</v>
      </c>
      <c r="C15" s="10"/>
      <c r="D15" s="13"/>
      <c r="E15" s="13"/>
      <c r="F15" s="13"/>
      <c r="G15" s="61" t="e">
        <f t="shared" si="0"/>
        <v>#DIV/0!</v>
      </c>
      <c r="H15" s="61" t="e">
        <f t="shared" si="1"/>
        <v>#DIV/0!</v>
      </c>
      <c r="I15" s="11"/>
    </row>
    <row r="16" spans="1:9" ht="33">
      <c r="A16" s="9"/>
      <c r="B16" s="12" t="s">
        <v>151</v>
      </c>
      <c r="C16" s="10"/>
      <c r="D16" s="13">
        <v>4600</v>
      </c>
      <c r="E16" s="13">
        <v>1875</v>
      </c>
      <c r="F16" s="13">
        <v>1938.8</v>
      </c>
      <c r="G16" s="61">
        <f t="shared" si="0"/>
        <v>0.4214782608695652</v>
      </c>
      <c r="H16" s="61">
        <f t="shared" si="1"/>
        <v>1.0340266666666666</v>
      </c>
      <c r="I16" s="11"/>
    </row>
    <row r="17" spans="1:9" ht="37.5" customHeight="1">
      <c r="A17" s="9"/>
      <c r="B17" s="12" t="s">
        <v>154</v>
      </c>
      <c r="C17" s="10"/>
      <c r="D17" s="13">
        <v>500</v>
      </c>
      <c r="E17" s="13">
        <v>200</v>
      </c>
      <c r="F17" s="13">
        <v>224.7</v>
      </c>
      <c r="G17" s="61">
        <f t="shared" si="0"/>
        <v>0.44939999999999997</v>
      </c>
      <c r="H17" s="61">
        <f t="shared" si="1"/>
        <v>1.1235</v>
      </c>
      <c r="I17" s="11"/>
    </row>
    <row r="18" spans="1:9" ht="32.25" customHeight="1">
      <c r="A18" s="9"/>
      <c r="B18" s="12" t="s">
        <v>176</v>
      </c>
      <c r="C18" s="10"/>
      <c r="D18" s="13">
        <v>0</v>
      </c>
      <c r="E18" s="13">
        <v>0</v>
      </c>
      <c r="F18" s="13">
        <v>19.4</v>
      </c>
      <c r="G18" s="61">
        <v>0</v>
      </c>
      <c r="H18" s="61">
        <v>0</v>
      </c>
      <c r="I18" s="11"/>
    </row>
    <row r="19" spans="1:9" ht="60" customHeight="1">
      <c r="A19" s="9"/>
      <c r="B19" s="12" t="s">
        <v>152</v>
      </c>
      <c r="C19" s="10"/>
      <c r="D19" s="13">
        <v>0</v>
      </c>
      <c r="E19" s="13">
        <v>0</v>
      </c>
      <c r="F19" s="13">
        <v>66.9</v>
      </c>
      <c r="G19" s="61">
        <v>0</v>
      </c>
      <c r="H19" s="61">
        <v>0</v>
      </c>
      <c r="I19" s="11"/>
    </row>
    <row r="20" spans="1:9" ht="40.5" customHeight="1" hidden="1">
      <c r="A20" s="9"/>
      <c r="B20" s="12" t="s">
        <v>176</v>
      </c>
      <c r="C20" s="10"/>
      <c r="D20" s="13">
        <v>0</v>
      </c>
      <c r="E20" s="13">
        <v>0</v>
      </c>
      <c r="F20" s="13">
        <v>0</v>
      </c>
      <c r="G20" s="61" t="e">
        <f t="shared" si="0"/>
        <v>#DIV/0!</v>
      </c>
      <c r="H20" s="61" t="e">
        <f t="shared" si="1"/>
        <v>#DIV/0!</v>
      </c>
      <c r="I20" s="11"/>
    </row>
    <row r="21" spans="1:9" ht="51.75" customHeight="1" hidden="1">
      <c r="A21" s="9"/>
      <c r="B21" s="12" t="s">
        <v>177</v>
      </c>
      <c r="C21" s="10"/>
      <c r="D21" s="13">
        <v>0</v>
      </c>
      <c r="E21" s="13">
        <v>0</v>
      </c>
      <c r="F21" s="13">
        <v>0</v>
      </c>
      <c r="G21" s="61" t="e">
        <f t="shared" si="0"/>
        <v>#DIV/0!</v>
      </c>
      <c r="H21" s="61" t="e">
        <f t="shared" si="1"/>
        <v>#DIV/0!</v>
      </c>
      <c r="I21" s="11"/>
    </row>
    <row r="22" spans="1:9" ht="44.25" customHeight="1">
      <c r="A22" s="9"/>
      <c r="B22" s="12" t="s">
        <v>153</v>
      </c>
      <c r="C22" s="10"/>
      <c r="D22" s="13">
        <v>660</v>
      </c>
      <c r="E22" s="13">
        <v>292</v>
      </c>
      <c r="F22" s="13">
        <v>280.8</v>
      </c>
      <c r="G22" s="61">
        <f t="shared" si="0"/>
        <v>0.4254545454545455</v>
      </c>
      <c r="H22" s="61">
        <f t="shared" si="1"/>
        <v>0.9616438356164384</v>
      </c>
      <c r="I22" s="11"/>
    </row>
    <row r="23" spans="1:9" ht="18" customHeight="1" hidden="1">
      <c r="A23" s="9"/>
      <c r="B23" s="12" t="s">
        <v>140</v>
      </c>
      <c r="C23" s="10"/>
      <c r="D23" s="13"/>
      <c r="E23" s="13"/>
      <c r="F23" s="13"/>
      <c r="G23" s="61" t="e">
        <f t="shared" si="0"/>
        <v>#DIV/0!</v>
      </c>
      <c r="H23" s="61" t="e">
        <f t="shared" si="1"/>
        <v>#DIV/0!</v>
      </c>
      <c r="I23" s="11"/>
    </row>
    <row r="24" spans="1:9" ht="32.25" customHeight="1">
      <c r="A24" s="9"/>
      <c r="B24" s="12" t="s">
        <v>155</v>
      </c>
      <c r="C24" s="10"/>
      <c r="D24" s="13">
        <v>0</v>
      </c>
      <c r="E24" s="13">
        <v>0</v>
      </c>
      <c r="F24" s="13">
        <v>62.6</v>
      </c>
      <c r="G24" s="61">
        <v>0</v>
      </c>
      <c r="H24" s="61">
        <v>0</v>
      </c>
      <c r="I24" s="11"/>
    </row>
    <row r="25" spans="1:9" ht="49.5">
      <c r="A25" s="9"/>
      <c r="B25" s="12" t="s">
        <v>256</v>
      </c>
      <c r="C25" s="10"/>
      <c r="D25" s="13">
        <v>1901.7</v>
      </c>
      <c r="E25" s="13">
        <v>1501.7</v>
      </c>
      <c r="F25" s="13">
        <v>5949.5</v>
      </c>
      <c r="G25" s="61">
        <f t="shared" si="0"/>
        <v>3.128516590419099</v>
      </c>
      <c r="H25" s="61">
        <f t="shared" si="1"/>
        <v>3.9618432443231004</v>
      </c>
      <c r="I25" s="11"/>
    </row>
    <row r="26" spans="1:9" ht="30.75" customHeight="1">
      <c r="A26" s="9"/>
      <c r="B26" s="12" t="s">
        <v>257</v>
      </c>
      <c r="C26" s="10"/>
      <c r="D26" s="13">
        <v>250</v>
      </c>
      <c r="E26" s="13">
        <v>150</v>
      </c>
      <c r="F26" s="13">
        <v>442.3</v>
      </c>
      <c r="G26" s="61">
        <f t="shared" si="0"/>
        <v>1.7692</v>
      </c>
      <c r="H26" s="61">
        <f t="shared" si="1"/>
        <v>2.9486666666666665</v>
      </c>
      <c r="I26" s="11"/>
    </row>
    <row r="27" spans="1:9" ht="0.75" customHeight="1" hidden="1">
      <c r="A27" s="9"/>
      <c r="B27" s="12" t="s">
        <v>3</v>
      </c>
      <c r="C27" s="10"/>
      <c r="D27" s="13">
        <v>1177.1</v>
      </c>
      <c r="E27" s="13">
        <v>291</v>
      </c>
      <c r="F27" s="13">
        <v>356.4</v>
      </c>
      <c r="G27" s="61">
        <f t="shared" si="0"/>
        <v>0.30277801376263697</v>
      </c>
      <c r="H27" s="61">
        <f t="shared" si="1"/>
        <v>1.224742268041237</v>
      </c>
      <c r="I27" s="11"/>
    </row>
    <row r="28" spans="1:9" ht="16.5">
      <c r="A28" s="9"/>
      <c r="B28" s="12" t="s">
        <v>4</v>
      </c>
      <c r="C28" s="10"/>
      <c r="D28" s="13">
        <v>0</v>
      </c>
      <c r="E28" s="13">
        <v>0</v>
      </c>
      <c r="F28" s="13">
        <v>0</v>
      </c>
      <c r="G28" s="61">
        <v>0</v>
      </c>
      <c r="H28" s="61">
        <v>0</v>
      </c>
      <c r="I28" s="11"/>
    </row>
    <row r="29" spans="1:9" ht="16.5">
      <c r="A29" s="9"/>
      <c r="B29" s="12" t="s">
        <v>5</v>
      </c>
      <c r="C29" s="10"/>
      <c r="D29" s="13">
        <f>D30+D31+D32+D35+D36+D33+D34</f>
        <v>752912.5</v>
      </c>
      <c r="E29" s="13">
        <f>E30+E31+E32+E35+E36+E33+E34</f>
        <v>362970.9</v>
      </c>
      <c r="F29" s="13">
        <f>F30+F31+F32+F35+F36+F33+F34</f>
        <v>308022.1</v>
      </c>
      <c r="G29" s="61">
        <f t="shared" si="0"/>
        <v>0.40910743280261647</v>
      </c>
      <c r="H29" s="61">
        <f t="shared" si="1"/>
        <v>0.8486137593950368</v>
      </c>
      <c r="I29" s="11"/>
    </row>
    <row r="30" spans="1:9" ht="16.5">
      <c r="A30" s="9"/>
      <c r="B30" s="12" t="s">
        <v>6</v>
      </c>
      <c r="C30" s="10"/>
      <c r="D30" s="13">
        <v>122951.6</v>
      </c>
      <c r="E30" s="13">
        <v>61475.8</v>
      </c>
      <c r="F30" s="13">
        <v>61473</v>
      </c>
      <c r="G30" s="61">
        <f t="shared" si="0"/>
        <v>0.4999772268112005</v>
      </c>
      <c r="H30" s="61">
        <f t="shared" si="1"/>
        <v>0.999954453622401</v>
      </c>
      <c r="I30" s="11"/>
    </row>
    <row r="31" spans="1:9" ht="16.5">
      <c r="A31" s="9"/>
      <c r="B31" s="12" t="s">
        <v>7</v>
      </c>
      <c r="C31" s="10"/>
      <c r="D31" s="13">
        <v>408792.9</v>
      </c>
      <c r="E31" s="13">
        <v>225487.8</v>
      </c>
      <c r="F31" s="13">
        <v>225487.8</v>
      </c>
      <c r="G31" s="61">
        <f t="shared" si="0"/>
        <v>0.55159421800134</v>
      </c>
      <c r="H31" s="61">
        <f t="shared" si="1"/>
        <v>1</v>
      </c>
      <c r="I31" s="11"/>
    </row>
    <row r="32" spans="1:9" ht="16.5">
      <c r="A32" s="9"/>
      <c r="B32" s="12" t="s">
        <v>8</v>
      </c>
      <c r="C32" s="10"/>
      <c r="D32" s="13">
        <v>216803.4</v>
      </c>
      <c r="E32" s="13">
        <v>73762.9</v>
      </c>
      <c r="F32" s="13">
        <v>21061.3</v>
      </c>
      <c r="G32" s="61">
        <f t="shared" si="0"/>
        <v>0.09714469422527507</v>
      </c>
      <c r="H32" s="61">
        <f t="shared" si="1"/>
        <v>0.28552700612367465</v>
      </c>
      <c r="I32" s="11"/>
    </row>
    <row r="33" spans="1:9" ht="33">
      <c r="A33" s="9"/>
      <c r="B33" s="12" t="s">
        <v>259</v>
      </c>
      <c r="C33" s="10"/>
      <c r="D33" s="13">
        <f>324.2+200</f>
        <v>524.2</v>
      </c>
      <c r="E33" s="13">
        <v>324.2</v>
      </c>
      <c r="F33" s="13">
        <v>0</v>
      </c>
      <c r="G33" s="61">
        <f t="shared" si="0"/>
        <v>0</v>
      </c>
      <c r="H33" s="61">
        <f t="shared" si="1"/>
        <v>0</v>
      </c>
      <c r="I33" s="11"/>
    </row>
    <row r="34" spans="1:9" ht="66" hidden="1">
      <c r="A34" s="9"/>
      <c r="B34" s="12" t="s">
        <v>247</v>
      </c>
      <c r="C34" s="10"/>
      <c r="D34" s="13">
        <f>200-200</f>
        <v>0</v>
      </c>
      <c r="E34" s="13">
        <v>0</v>
      </c>
      <c r="F34" s="13">
        <v>0</v>
      </c>
      <c r="G34" s="61" t="e">
        <f t="shared" si="0"/>
        <v>#DIV/0!</v>
      </c>
      <c r="H34" s="61">
        <v>0</v>
      </c>
      <c r="I34" s="11"/>
    </row>
    <row r="35" spans="1:9" ht="53.25" customHeight="1" hidden="1">
      <c r="A35" s="9"/>
      <c r="B35" s="12" t="s">
        <v>67</v>
      </c>
      <c r="C35" s="10"/>
      <c r="D35" s="13">
        <f>140.4-140.4</f>
        <v>0</v>
      </c>
      <c r="E35" s="13">
        <f>70.2-70.2</f>
        <v>0</v>
      </c>
      <c r="F35" s="13">
        <v>0</v>
      </c>
      <c r="G35" s="61" t="e">
        <f t="shared" si="0"/>
        <v>#DIV/0!</v>
      </c>
      <c r="H35" s="61" t="e">
        <f t="shared" si="1"/>
        <v>#DIV/0!</v>
      </c>
      <c r="I35" s="11"/>
    </row>
    <row r="36" spans="1:9" ht="36" customHeight="1">
      <c r="A36" s="9"/>
      <c r="B36" s="12" t="s">
        <v>258</v>
      </c>
      <c r="C36" s="10"/>
      <c r="D36" s="13">
        <f>3700+140.4</f>
        <v>3840.4</v>
      </c>
      <c r="E36" s="13">
        <f>1850+70.2</f>
        <v>1920.2</v>
      </c>
      <c r="F36" s="13">
        <v>0</v>
      </c>
      <c r="G36" s="61">
        <f t="shared" si="0"/>
        <v>0</v>
      </c>
      <c r="H36" s="61">
        <f t="shared" si="1"/>
        <v>0</v>
      </c>
      <c r="I36" s="11"/>
    </row>
    <row r="37" spans="1:9" ht="16.5">
      <c r="A37" s="9"/>
      <c r="B37" s="12" t="s">
        <v>260</v>
      </c>
      <c r="C37" s="10"/>
      <c r="D37" s="13">
        <f>D6+D29</f>
        <v>939165.8</v>
      </c>
      <c r="E37" s="13">
        <f>E6+E29</f>
        <v>453021.60000000003</v>
      </c>
      <c r="F37" s="13">
        <f>F6+F29</f>
        <v>404803.6</v>
      </c>
      <c r="G37" s="61">
        <f t="shared" si="0"/>
        <v>0.4310246390999331</v>
      </c>
      <c r="H37" s="61">
        <f t="shared" si="1"/>
        <v>0.8935635740105989</v>
      </c>
      <c r="I37" s="11"/>
    </row>
    <row r="38" spans="1:9" ht="16.5" hidden="1">
      <c r="A38" s="9"/>
      <c r="B38" s="12" t="s">
        <v>49</v>
      </c>
      <c r="C38" s="10"/>
      <c r="D38" s="13">
        <f>D6</f>
        <v>186253.30000000002</v>
      </c>
      <c r="E38" s="13">
        <f>E6</f>
        <v>90050.7</v>
      </c>
      <c r="F38" s="13">
        <f>F6</f>
        <v>96781.5</v>
      </c>
      <c r="G38" s="15">
        <f>F38/D38</f>
        <v>0.5196230080218712</v>
      </c>
      <c r="H38" s="15">
        <f>F38/E38</f>
        <v>1.0747445605642156</v>
      </c>
      <c r="I38" s="11"/>
    </row>
    <row r="39" spans="1:9" ht="16.5">
      <c r="A39" s="78"/>
      <c r="B39" s="79"/>
      <c r="C39" s="79"/>
      <c r="D39" s="79"/>
      <c r="E39" s="79"/>
      <c r="F39" s="79"/>
      <c r="G39" s="79"/>
      <c r="H39" s="80"/>
      <c r="I39" s="14"/>
    </row>
    <row r="40" spans="1:9" s="45" customFormat="1" ht="15" customHeight="1">
      <c r="A40" s="73" t="s">
        <v>72</v>
      </c>
      <c r="B40" s="82" t="s">
        <v>9</v>
      </c>
      <c r="C40" s="74" t="s">
        <v>73</v>
      </c>
      <c r="D40" s="69" t="s">
        <v>249</v>
      </c>
      <c r="E40" s="67" t="s">
        <v>252</v>
      </c>
      <c r="F40" s="69" t="s">
        <v>250</v>
      </c>
      <c r="G40" s="69" t="s">
        <v>251</v>
      </c>
      <c r="H40" s="67" t="s">
        <v>253</v>
      </c>
      <c r="I40" s="49"/>
    </row>
    <row r="41" spans="1:9" s="45" customFormat="1" ht="75" customHeight="1">
      <c r="A41" s="73"/>
      <c r="B41" s="83"/>
      <c r="C41" s="75"/>
      <c r="D41" s="69"/>
      <c r="E41" s="68"/>
      <c r="F41" s="69"/>
      <c r="G41" s="69"/>
      <c r="H41" s="68"/>
      <c r="I41" s="49"/>
    </row>
    <row r="42" spans="1:9" s="45" customFormat="1" ht="21.75" customHeight="1">
      <c r="A42" s="63"/>
      <c r="B42" s="59">
        <v>1</v>
      </c>
      <c r="C42" s="64"/>
      <c r="D42" s="1">
        <v>2</v>
      </c>
      <c r="E42" s="2">
        <v>3</v>
      </c>
      <c r="F42" s="2">
        <v>4</v>
      </c>
      <c r="G42" s="1">
        <v>5</v>
      </c>
      <c r="H42" s="1">
        <v>6</v>
      </c>
      <c r="I42" s="49"/>
    </row>
    <row r="43" spans="1:9" ht="19.5" customHeight="1">
      <c r="A43" s="10" t="s">
        <v>30</v>
      </c>
      <c r="B43" s="12" t="s">
        <v>10</v>
      </c>
      <c r="C43" s="10"/>
      <c r="D43" s="13">
        <f>D45+D50+D51+D48+D49+D47+D44</f>
        <v>59068.8</v>
      </c>
      <c r="E43" s="13">
        <f>E45+E50+E51+E48+E49+E47+E44</f>
        <v>34275.299999999996</v>
      </c>
      <c r="F43" s="13">
        <f>F45+F50+F51+F48+F49+F47+F44</f>
        <v>27807.1</v>
      </c>
      <c r="G43" s="61">
        <f aca="true" t="shared" si="2" ref="G43:G138">F43/D43</f>
        <v>0.47075782815970524</v>
      </c>
      <c r="H43" s="61">
        <f>F43/E43</f>
        <v>0.8112868450458494</v>
      </c>
      <c r="I43" s="50"/>
    </row>
    <row r="44" spans="1:9" ht="51.75" customHeight="1">
      <c r="A44" s="10" t="s">
        <v>31</v>
      </c>
      <c r="B44" s="12" t="s">
        <v>113</v>
      </c>
      <c r="C44" s="10" t="s">
        <v>31</v>
      </c>
      <c r="D44" s="13">
        <v>2400</v>
      </c>
      <c r="E44" s="13">
        <v>1200</v>
      </c>
      <c r="F44" s="13">
        <v>979.8</v>
      </c>
      <c r="G44" s="61">
        <f t="shared" si="2"/>
        <v>0.40825</v>
      </c>
      <c r="H44" s="61">
        <f aca="true" t="shared" si="3" ref="H44:H107">F44/E44</f>
        <v>0.8165</v>
      </c>
      <c r="I44" s="50"/>
    </row>
    <row r="45" spans="1:14" ht="84" customHeight="1">
      <c r="A45" s="10" t="s">
        <v>32</v>
      </c>
      <c r="B45" s="12" t="s">
        <v>74</v>
      </c>
      <c r="C45" s="10" t="s">
        <v>32</v>
      </c>
      <c r="D45" s="13">
        <f>D46</f>
        <v>23735.6</v>
      </c>
      <c r="E45" s="13">
        <f>E46</f>
        <v>15396.9</v>
      </c>
      <c r="F45" s="13">
        <f>F46</f>
        <v>13225.4</v>
      </c>
      <c r="G45" s="61">
        <f t="shared" si="2"/>
        <v>0.5571967845767539</v>
      </c>
      <c r="H45" s="61">
        <f t="shared" si="3"/>
        <v>0.8589651163545908</v>
      </c>
      <c r="I45" s="51"/>
      <c r="J45" s="86"/>
      <c r="K45" s="86"/>
      <c r="L45" s="85"/>
      <c r="M45" s="85"/>
      <c r="N45" s="85"/>
    </row>
    <row r="46" spans="1:14" ht="16.5">
      <c r="A46" s="10"/>
      <c r="B46" s="12" t="s">
        <v>261</v>
      </c>
      <c r="C46" s="10" t="s">
        <v>32</v>
      </c>
      <c r="D46" s="13">
        <v>23735.6</v>
      </c>
      <c r="E46" s="13">
        <v>15396.9</v>
      </c>
      <c r="F46" s="13">
        <v>13225.4</v>
      </c>
      <c r="G46" s="61">
        <f t="shared" si="2"/>
        <v>0.5571967845767539</v>
      </c>
      <c r="H46" s="61">
        <f t="shared" si="3"/>
        <v>0.8589651163545908</v>
      </c>
      <c r="I46" s="51"/>
      <c r="J46" s="86"/>
      <c r="K46" s="86"/>
      <c r="L46" s="85"/>
      <c r="M46" s="85"/>
      <c r="N46" s="85"/>
    </row>
    <row r="47" spans="1:14" ht="67.5" customHeight="1" hidden="1">
      <c r="A47" s="10" t="s">
        <v>98</v>
      </c>
      <c r="B47" s="12" t="s">
        <v>134</v>
      </c>
      <c r="C47" s="10" t="s">
        <v>135</v>
      </c>
      <c r="D47" s="13">
        <v>0</v>
      </c>
      <c r="E47" s="13">
        <v>0</v>
      </c>
      <c r="F47" s="13">
        <v>0</v>
      </c>
      <c r="G47" s="61" t="e">
        <f t="shared" si="2"/>
        <v>#DIV/0!</v>
      </c>
      <c r="H47" s="61" t="e">
        <f t="shared" si="3"/>
        <v>#DIV/0!</v>
      </c>
      <c r="I47" s="11"/>
      <c r="J47" s="16"/>
      <c r="K47" s="16"/>
      <c r="L47" s="17"/>
      <c r="M47" s="17"/>
      <c r="N47" s="17"/>
    </row>
    <row r="48" spans="1:14" ht="53.25" customHeight="1">
      <c r="A48" s="10" t="s">
        <v>33</v>
      </c>
      <c r="B48" s="12" t="s">
        <v>75</v>
      </c>
      <c r="C48" s="10" t="s">
        <v>33</v>
      </c>
      <c r="D48" s="13">
        <v>10677.8</v>
      </c>
      <c r="E48" s="13">
        <v>5372.2</v>
      </c>
      <c r="F48" s="13">
        <v>4406.2</v>
      </c>
      <c r="G48" s="61">
        <f t="shared" si="2"/>
        <v>0.4126505459926202</v>
      </c>
      <c r="H48" s="61">
        <f t="shared" si="3"/>
        <v>0.8201853989054764</v>
      </c>
      <c r="I48" s="11"/>
      <c r="J48" s="16"/>
      <c r="K48" s="16"/>
      <c r="L48" s="17"/>
      <c r="M48" s="17"/>
      <c r="N48" s="17"/>
    </row>
    <row r="49" spans="1:14" ht="30" customHeight="1" hidden="1">
      <c r="A49" s="10" t="s">
        <v>82</v>
      </c>
      <c r="B49" s="12" t="s">
        <v>83</v>
      </c>
      <c r="C49" s="10" t="s">
        <v>82</v>
      </c>
      <c r="D49" s="13">
        <v>0</v>
      </c>
      <c r="E49" s="13">
        <v>0</v>
      </c>
      <c r="F49" s="13">
        <v>0</v>
      </c>
      <c r="G49" s="61" t="e">
        <f t="shared" si="2"/>
        <v>#DIV/0!</v>
      </c>
      <c r="H49" s="61" t="e">
        <f t="shared" si="3"/>
        <v>#DIV/0!</v>
      </c>
      <c r="I49" s="11"/>
      <c r="J49" s="16"/>
      <c r="K49" s="16"/>
      <c r="L49" s="17"/>
      <c r="M49" s="17"/>
      <c r="N49" s="17"/>
    </row>
    <row r="50" spans="1:9" ht="22.5" customHeight="1">
      <c r="A50" s="10" t="s">
        <v>34</v>
      </c>
      <c r="B50" s="12" t="s">
        <v>76</v>
      </c>
      <c r="C50" s="10" t="s">
        <v>34</v>
      </c>
      <c r="D50" s="13">
        <v>196</v>
      </c>
      <c r="E50" s="13">
        <v>0</v>
      </c>
      <c r="F50" s="13">
        <v>0</v>
      </c>
      <c r="G50" s="61">
        <f t="shared" si="2"/>
        <v>0</v>
      </c>
      <c r="H50" s="61">
        <v>0</v>
      </c>
      <c r="I50" s="11"/>
    </row>
    <row r="51" spans="1:9" ht="39" customHeight="1">
      <c r="A51" s="22" t="s">
        <v>52</v>
      </c>
      <c r="B51" s="60" t="s">
        <v>262</v>
      </c>
      <c r="C51" s="22"/>
      <c r="D51" s="13">
        <f>D52+D53+D54+D55+D56+D57</f>
        <v>22059.4</v>
      </c>
      <c r="E51" s="13">
        <f>E52+E53+E54+E55+E56+E57</f>
        <v>12306.2</v>
      </c>
      <c r="F51" s="13">
        <f>F52+F53+F54+F55+F56+F57</f>
        <v>9195.7</v>
      </c>
      <c r="G51" s="61">
        <f t="shared" si="2"/>
        <v>0.41686083937006446</v>
      </c>
      <c r="H51" s="61">
        <f t="shared" si="3"/>
        <v>0.7472412279988949</v>
      </c>
      <c r="I51" s="11"/>
    </row>
    <row r="52" spans="1:9" s="21" customFormat="1" ht="37.5" customHeight="1">
      <c r="A52" s="65"/>
      <c r="B52" s="23" t="s">
        <v>263</v>
      </c>
      <c r="C52" s="65" t="s">
        <v>157</v>
      </c>
      <c r="D52" s="20">
        <v>14463.6</v>
      </c>
      <c r="E52" s="20">
        <v>9202.2</v>
      </c>
      <c r="F52" s="20">
        <v>6716.7</v>
      </c>
      <c r="G52" s="62">
        <f t="shared" si="2"/>
        <v>0.4643864598025388</v>
      </c>
      <c r="H52" s="62">
        <f t="shared" si="3"/>
        <v>0.7299015452826497</v>
      </c>
      <c r="I52" s="52"/>
    </row>
    <row r="53" spans="1:9" s="21" customFormat="1" ht="33">
      <c r="A53" s="65"/>
      <c r="B53" s="23" t="s">
        <v>86</v>
      </c>
      <c r="C53" s="65" t="s">
        <v>178</v>
      </c>
      <c r="D53" s="20">
        <v>145</v>
      </c>
      <c r="E53" s="20">
        <v>101.5</v>
      </c>
      <c r="F53" s="20">
        <v>78.9</v>
      </c>
      <c r="G53" s="62">
        <f t="shared" si="2"/>
        <v>0.5441379310344828</v>
      </c>
      <c r="H53" s="62">
        <f t="shared" si="3"/>
        <v>0.7773399014778326</v>
      </c>
      <c r="I53" s="52"/>
    </row>
    <row r="54" spans="1:9" s="21" customFormat="1" ht="54" customHeight="1">
      <c r="A54" s="65"/>
      <c r="B54" s="23" t="s">
        <v>85</v>
      </c>
      <c r="C54" s="65" t="s">
        <v>102</v>
      </c>
      <c r="D54" s="20">
        <v>229</v>
      </c>
      <c r="E54" s="20">
        <v>99</v>
      </c>
      <c r="F54" s="20">
        <v>8</v>
      </c>
      <c r="G54" s="62">
        <f t="shared" si="2"/>
        <v>0.034934497816593885</v>
      </c>
      <c r="H54" s="62">
        <f t="shared" si="3"/>
        <v>0.08080808080808081</v>
      </c>
      <c r="I54" s="52"/>
    </row>
    <row r="55" spans="1:9" s="21" customFormat="1" ht="16.5">
      <c r="A55" s="65"/>
      <c r="B55" s="23" t="s">
        <v>264</v>
      </c>
      <c r="C55" s="65" t="s">
        <v>87</v>
      </c>
      <c r="D55" s="20">
        <v>4222.8</v>
      </c>
      <c r="E55" s="20">
        <v>2543.7</v>
      </c>
      <c r="F55" s="20">
        <v>2101.4</v>
      </c>
      <c r="G55" s="62">
        <f t="shared" si="2"/>
        <v>0.497631903002747</v>
      </c>
      <c r="H55" s="62">
        <f t="shared" si="3"/>
        <v>0.8261194323229941</v>
      </c>
      <c r="I55" s="52"/>
    </row>
    <row r="56" spans="1:9" s="21" customFormat="1" ht="37.5" customHeight="1">
      <c r="A56" s="65"/>
      <c r="B56" s="23" t="s">
        <v>127</v>
      </c>
      <c r="C56" s="65" t="s">
        <v>156</v>
      </c>
      <c r="D56" s="20">
        <v>2445</v>
      </c>
      <c r="E56" s="20">
        <v>20</v>
      </c>
      <c r="F56" s="20">
        <v>20</v>
      </c>
      <c r="G56" s="62">
        <f t="shared" si="2"/>
        <v>0.0081799591002045</v>
      </c>
      <c r="H56" s="62">
        <f t="shared" si="3"/>
        <v>1</v>
      </c>
      <c r="I56" s="52"/>
    </row>
    <row r="57" spans="1:9" s="21" customFormat="1" ht="38.25" customHeight="1">
      <c r="A57" s="65"/>
      <c r="B57" s="23" t="s">
        <v>101</v>
      </c>
      <c r="C57" s="65" t="s">
        <v>126</v>
      </c>
      <c r="D57" s="20">
        <v>554</v>
      </c>
      <c r="E57" s="20">
        <v>339.8</v>
      </c>
      <c r="F57" s="20">
        <v>270.7</v>
      </c>
      <c r="G57" s="62">
        <f t="shared" si="2"/>
        <v>0.48862815884476535</v>
      </c>
      <c r="H57" s="62">
        <f t="shared" si="3"/>
        <v>0.7966450853443201</v>
      </c>
      <c r="I57" s="52"/>
    </row>
    <row r="58" spans="1:9" ht="39" customHeight="1">
      <c r="A58" s="10" t="s">
        <v>35</v>
      </c>
      <c r="B58" s="12" t="s">
        <v>265</v>
      </c>
      <c r="C58" s="10"/>
      <c r="D58" s="13">
        <f>D59</f>
        <v>100</v>
      </c>
      <c r="E58" s="13">
        <f>E59</f>
        <v>35</v>
      </c>
      <c r="F58" s="13">
        <f>F59</f>
        <v>0</v>
      </c>
      <c r="G58" s="61">
        <f t="shared" si="2"/>
        <v>0</v>
      </c>
      <c r="H58" s="61">
        <f t="shared" si="3"/>
        <v>0</v>
      </c>
      <c r="I58" s="11"/>
    </row>
    <row r="59" spans="1:9" ht="34.5" customHeight="1">
      <c r="A59" s="10" t="s">
        <v>71</v>
      </c>
      <c r="B59" s="12" t="s">
        <v>77</v>
      </c>
      <c r="C59" s="10"/>
      <c r="D59" s="13">
        <f>D60+D64</f>
        <v>100</v>
      </c>
      <c r="E59" s="13">
        <f>E60+E64</f>
        <v>35</v>
      </c>
      <c r="F59" s="13">
        <f>F60+F64</f>
        <v>0</v>
      </c>
      <c r="G59" s="61">
        <f t="shared" si="2"/>
        <v>0</v>
      </c>
      <c r="H59" s="61">
        <f t="shared" si="3"/>
        <v>0</v>
      </c>
      <c r="I59" s="11"/>
    </row>
    <row r="60" spans="1:9" ht="84" customHeight="1" hidden="1">
      <c r="A60" s="10"/>
      <c r="B60" s="12" t="s">
        <v>125</v>
      </c>
      <c r="C60" s="10" t="s">
        <v>103</v>
      </c>
      <c r="D60" s="13">
        <f>D61+D62+D63</f>
        <v>0</v>
      </c>
      <c r="E60" s="13">
        <f>E61+E62+E63</f>
        <v>0</v>
      </c>
      <c r="F60" s="13">
        <f>F61+F62+F63</f>
        <v>0</v>
      </c>
      <c r="G60" s="61" t="e">
        <f t="shared" si="2"/>
        <v>#DIV/0!</v>
      </c>
      <c r="H60" s="61" t="e">
        <f t="shared" si="3"/>
        <v>#DIV/0!</v>
      </c>
      <c r="I60" s="11"/>
    </row>
    <row r="61" spans="1:9" ht="119.25" customHeight="1" hidden="1">
      <c r="A61" s="10"/>
      <c r="B61" s="12" t="s">
        <v>115</v>
      </c>
      <c r="C61" s="10" t="s">
        <v>114</v>
      </c>
      <c r="D61" s="13">
        <v>0</v>
      </c>
      <c r="E61" s="13">
        <v>0</v>
      </c>
      <c r="F61" s="13">
        <v>0</v>
      </c>
      <c r="G61" s="61" t="e">
        <f t="shared" si="2"/>
        <v>#DIV/0!</v>
      </c>
      <c r="H61" s="61" t="e">
        <f t="shared" si="3"/>
        <v>#DIV/0!</v>
      </c>
      <c r="I61" s="11"/>
    </row>
    <row r="62" spans="1:9" ht="38.25" customHeight="1" hidden="1">
      <c r="A62" s="10"/>
      <c r="B62" s="12" t="s">
        <v>117</v>
      </c>
      <c r="C62" s="10" t="s">
        <v>116</v>
      </c>
      <c r="D62" s="13">
        <v>0</v>
      </c>
      <c r="E62" s="13">
        <v>0</v>
      </c>
      <c r="F62" s="13">
        <v>0</v>
      </c>
      <c r="G62" s="61" t="e">
        <f t="shared" si="2"/>
        <v>#DIV/0!</v>
      </c>
      <c r="H62" s="61" t="e">
        <f t="shared" si="3"/>
        <v>#DIV/0!</v>
      </c>
      <c r="I62" s="11"/>
    </row>
    <row r="63" spans="1:9" ht="57" customHeight="1" hidden="1">
      <c r="A63" s="10"/>
      <c r="B63" s="12" t="s">
        <v>133</v>
      </c>
      <c r="C63" s="10" t="s">
        <v>132</v>
      </c>
      <c r="D63" s="13">
        <v>0</v>
      </c>
      <c r="E63" s="13">
        <v>0</v>
      </c>
      <c r="F63" s="13">
        <v>0</v>
      </c>
      <c r="G63" s="61" t="e">
        <f t="shared" si="2"/>
        <v>#DIV/0!</v>
      </c>
      <c r="H63" s="61" t="e">
        <f t="shared" si="3"/>
        <v>#DIV/0!</v>
      </c>
      <c r="I63" s="11"/>
    </row>
    <row r="64" spans="1:9" s="21" customFormat="1" ht="41.25" customHeight="1">
      <c r="A64" s="18"/>
      <c r="B64" s="19" t="s">
        <v>194</v>
      </c>
      <c r="C64" s="18" t="s">
        <v>193</v>
      </c>
      <c r="D64" s="20">
        <v>100</v>
      </c>
      <c r="E64" s="20">
        <v>35</v>
      </c>
      <c r="F64" s="20">
        <v>0</v>
      </c>
      <c r="G64" s="62">
        <f t="shared" si="2"/>
        <v>0</v>
      </c>
      <c r="H64" s="62">
        <f t="shared" si="3"/>
        <v>0</v>
      </c>
      <c r="I64" s="52"/>
    </row>
    <row r="65" spans="1:9" ht="19.5" customHeight="1">
      <c r="A65" s="10" t="s">
        <v>36</v>
      </c>
      <c r="B65" s="12" t="s">
        <v>11</v>
      </c>
      <c r="C65" s="10"/>
      <c r="D65" s="13">
        <f>D71+D73+D77+D106+D66</f>
        <v>177695.7</v>
      </c>
      <c r="E65" s="13">
        <f>E71+E73+E77+E106+E66</f>
        <v>167253.59999999998</v>
      </c>
      <c r="F65" s="13">
        <f>F71+F73+F77+F106+F66</f>
        <v>7505.900000000001</v>
      </c>
      <c r="G65" s="61">
        <f t="shared" si="2"/>
        <v>0.042240189267382384</v>
      </c>
      <c r="H65" s="61">
        <f t="shared" si="3"/>
        <v>0.04487735988941345</v>
      </c>
      <c r="I65" s="11"/>
    </row>
    <row r="66" spans="1:9" ht="19.5" customHeight="1">
      <c r="A66" s="10" t="s">
        <v>179</v>
      </c>
      <c r="B66" s="12" t="s">
        <v>266</v>
      </c>
      <c r="C66" s="10"/>
      <c r="D66" s="13">
        <f>D67</f>
        <v>61</v>
      </c>
      <c r="E66" s="13">
        <f>E67</f>
        <v>21.4</v>
      </c>
      <c r="F66" s="13">
        <f>F67</f>
        <v>0</v>
      </c>
      <c r="G66" s="61">
        <f t="shared" si="2"/>
        <v>0</v>
      </c>
      <c r="H66" s="61">
        <f t="shared" si="3"/>
        <v>0</v>
      </c>
      <c r="I66" s="11"/>
    </row>
    <row r="67" spans="1:9" ht="69" customHeight="1" hidden="1">
      <c r="A67" s="10"/>
      <c r="B67" s="12" t="s">
        <v>186</v>
      </c>
      <c r="C67" s="10"/>
      <c r="D67" s="13">
        <f>D68+D69+D70</f>
        <v>61</v>
      </c>
      <c r="E67" s="13">
        <f>E68+E69+E70</f>
        <v>21.4</v>
      </c>
      <c r="F67" s="13">
        <f>F68+F69+F70</f>
        <v>0</v>
      </c>
      <c r="G67" s="61">
        <f t="shared" si="2"/>
        <v>0</v>
      </c>
      <c r="H67" s="61">
        <f t="shared" si="3"/>
        <v>0</v>
      </c>
      <c r="I67" s="11"/>
    </row>
    <row r="68" spans="1:9" s="21" customFormat="1" ht="19.5" customHeight="1">
      <c r="A68" s="18"/>
      <c r="B68" s="19" t="s">
        <v>181</v>
      </c>
      <c r="C68" s="18" t="s">
        <v>180</v>
      </c>
      <c r="D68" s="20">
        <v>10</v>
      </c>
      <c r="E68" s="20">
        <v>3.5</v>
      </c>
      <c r="F68" s="20">
        <v>0</v>
      </c>
      <c r="G68" s="62">
        <f t="shared" si="2"/>
        <v>0</v>
      </c>
      <c r="H68" s="62">
        <f t="shared" si="3"/>
        <v>0</v>
      </c>
      <c r="I68" s="52"/>
    </row>
    <row r="69" spans="1:9" s="21" customFormat="1" ht="50.25" customHeight="1">
      <c r="A69" s="18"/>
      <c r="B69" s="19" t="s">
        <v>184</v>
      </c>
      <c r="C69" s="54" t="s">
        <v>182</v>
      </c>
      <c r="D69" s="20">
        <v>35</v>
      </c>
      <c r="E69" s="20">
        <v>12.3</v>
      </c>
      <c r="F69" s="20">
        <v>0</v>
      </c>
      <c r="G69" s="62">
        <f t="shared" si="2"/>
        <v>0</v>
      </c>
      <c r="H69" s="62">
        <f t="shared" si="3"/>
        <v>0</v>
      </c>
      <c r="I69" s="52"/>
    </row>
    <row r="70" spans="1:9" s="21" customFormat="1" ht="51.75" customHeight="1">
      <c r="A70" s="18"/>
      <c r="B70" s="19" t="s">
        <v>185</v>
      </c>
      <c r="C70" s="54" t="s">
        <v>183</v>
      </c>
      <c r="D70" s="20">
        <v>16</v>
      </c>
      <c r="E70" s="20">
        <v>5.6</v>
      </c>
      <c r="F70" s="20">
        <v>0</v>
      </c>
      <c r="G70" s="62">
        <f t="shared" si="2"/>
        <v>0</v>
      </c>
      <c r="H70" s="62">
        <f t="shared" si="3"/>
        <v>0</v>
      </c>
      <c r="I70" s="52"/>
    </row>
    <row r="71" spans="1:9" ht="21.75" customHeight="1" hidden="1">
      <c r="A71" s="10" t="s">
        <v>99</v>
      </c>
      <c r="B71" s="12" t="s">
        <v>128</v>
      </c>
      <c r="C71" s="10"/>
      <c r="D71" s="13">
        <f>D72</f>
        <v>0</v>
      </c>
      <c r="E71" s="13">
        <f>E72</f>
        <v>0</v>
      </c>
      <c r="F71" s="13">
        <f>F72</f>
        <v>0</v>
      </c>
      <c r="G71" s="61" t="e">
        <f t="shared" si="2"/>
        <v>#DIV/0!</v>
      </c>
      <c r="H71" s="61" t="e">
        <f t="shared" si="3"/>
        <v>#DIV/0!</v>
      </c>
      <c r="I71" s="11"/>
    </row>
    <row r="72" spans="1:9" ht="39" customHeight="1" hidden="1">
      <c r="A72" s="10"/>
      <c r="B72" s="12" t="s">
        <v>105</v>
      </c>
      <c r="C72" s="10" t="s">
        <v>104</v>
      </c>
      <c r="D72" s="13">
        <v>0</v>
      </c>
      <c r="E72" s="13">
        <v>0</v>
      </c>
      <c r="F72" s="13">
        <v>0</v>
      </c>
      <c r="G72" s="61" t="e">
        <f t="shared" si="2"/>
        <v>#DIV/0!</v>
      </c>
      <c r="H72" s="61" t="e">
        <f t="shared" si="3"/>
        <v>#DIV/0!</v>
      </c>
      <c r="I72" s="11"/>
    </row>
    <row r="73" spans="1:9" ht="18.75" customHeight="1">
      <c r="A73" s="10" t="s">
        <v>118</v>
      </c>
      <c r="B73" s="12" t="s">
        <v>267</v>
      </c>
      <c r="C73" s="10"/>
      <c r="D73" s="13">
        <f>D74</f>
        <v>3500</v>
      </c>
      <c r="E73" s="13">
        <f>E74</f>
        <v>2505</v>
      </c>
      <c r="F73" s="13">
        <f>F74</f>
        <v>286.9</v>
      </c>
      <c r="G73" s="61">
        <f t="shared" si="2"/>
        <v>0.08197142857142857</v>
      </c>
      <c r="H73" s="61">
        <f t="shared" si="3"/>
        <v>0.11453093812375248</v>
      </c>
      <c r="I73" s="11"/>
    </row>
    <row r="74" spans="1:9" ht="42.75" customHeight="1" hidden="1">
      <c r="A74" s="10"/>
      <c r="B74" s="24" t="s">
        <v>141</v>
      </c>
      <c r="C74" s="31" t="s">
        <v>142</v>
      </c>
      <c r="D74" s="13">
        <f>D75+D76</f>
        <v>3500</v>
      </c>
      <c r="E74" s="13">
        <f>E75+E76</f>
        <v>2505</v>
      </c>
      <c r="F74" s="13">
        <f>F75+F76</f>
        <v>286.9</v>
      </c>
      <c r="G74" s="61">
        <f t="shared" si="2"/>
        <v>0.08197142857142857</v>
      </c>
      <c r="H74" s="61">
        <f t="shared" si="3"/>
        <v>0.11453093812375248</v>
      </c>
      <c r="I74" s="11"/>
    </row>
    <row r="75" spans="1:9" ht="91.5" customHeight="1" hidden="1">
      <c r="A75" s="10"/>
      <c r="B75" s="24" t="s">
        <v>158</v>
      </c>
      <c r="C75" s="31" t="s">
        <v>159</v>
      </c>
      <c r="D75" s="13">
        <v>0</v>
      </c>
      <c r="E75" s="13">
        <v>0</v>
      </c>
      <c r="F75" s="13">
        <v>0</v>
      </c>
      <c r="G75" s="61" t="e">
        <f t="shared" si="2"/>
        <v>#DIV/0!</v>
      </c>
      <c r="H75" s="61" t="e">
        <f t="shared" si="3"/>
        <v>#DIV/0!</v>
      </c>
      <c r="I75" s="11"/>
    </row>
    <row r="76" spans="1:9" s="21" customFormat="1" ht="81" customHeight="1">
      <c r="A76" s="18"/>
      <c r="B76" s="26" t="s">
        <v>192</v>
      </c>
      <c r="C76" s="25" t="s">
        <v>191</v>
      </c>
      <c r="D76" s="20">
        <v>3500</v>
      </c>
      <c r="E76" s="20">
        <v>2505</v>
      </c>
      <c r="F76" s="20">
        <v>286.9</v>
      </c>
      <c r="G76" s="62">
        <f t="shared" si="2"/>
        <v>0.08197142857142857</v>
      </c>
      <c r="H76" s="62">
        <f t="shared" si="3"/>
        <v>0.11453093812375248</v>
      </c>
      <c r="I76" s="52"/>
    </row>
    <row r="77" spans="1:9" ht="33" customHeight="1">
      <c r="A77" s="10" t="s">
        <v>50</v>
      </c>
      <c r="B77" s="12" t="s">
        <v>268</v>
      </c>
      <c r="C77" s="10"/>
      <c r="D77" s="13">
        <f>D78+D82+D90+D102</f>
        <v>172349.7</v>
      </c>
      <c r="E77" s="13">
        <f>E78+E82+E90+E102</f>
        <v>163122.19999999998</v>
      </c>
      <c r="F77" s="13">
        <f>F78+F82+F90+F102</f>
        <v>6616.700000000001</v>
      </c>
      <c r="G77" s="61">
        <f t="shared" si="2"/>
        <v>0.03839113151923096</v>
      </c>
      <c r="H77" s="61">
        <f t="shared" si="3"/>
        <v>0.040562841844948155</v>
      </c>
      <c r="I77" s="11"/>
    </row>
    <row r="78" spans="1:9" ht="96" customHeight="1" hidden="1">
      <c r="A78" s="10"/>
      <c r="B78" s="12" t="s">
        <v>125</v>
      </c>
      <c r="C78" s="10" t="s">
        <v>103</v>
      </c>
      <c r="D78" s="13">
        <f>D79+D80+D81</f>
        <v>0</v>
      </c>
      <c r="E78" s="13">
        <f>E79+E80+E81</f>
        <v>0</v>
      </c>
      <c r="F78" s="13">
        <f>F79+F80+F81</f>
        <v>0</v>
      </c>
      <c r="G78" s="61" t="e">
        <f t="shared" si="2"/>
        <v>#DIV/0!</v>
      </c>
      <c r="H78" s="61" t="e">
        <f t="shared" si="3"/>
        <v>#DIV/0!</v>
      </c>
      <c r="I78" s="11"/>
    </row>
    <row r="79" spans="1:9" ht="137.25" customHeight="1" hidden="1">
      <c r="A79" s="27"/>
      <c r="B79" s="12" t="s">
        <v>161</v>
      </c>
      <c r="C79" s="10" t="s">
        <v>160</v>
      </c>
      <c r="D79" s="13">
        <v>0</v>
      </c>
      <c r="E79" s="13">
        <v>0</v>
      </c>
      <c r="F79" s="13">
        <v>0</v>
      </c>
      <c r="G79" s="61" t="e">
        <f t="shared" si="2"/>
        <v>#DIV/0!</v>
      </c>
      <c r="H79" s="61" t="e">
        <f t="shared" si="3"/>
        <v>#DIV/0!</v>
      </c>
      <c r="I79" s="11"/>
    </row>
    <row r="80" spans="1:9" s="29" customFormat="1" ht="57" customHeight="1" hidden="1">
      <c r="A80" s="27"/>
      <c r="B80" s="24" t="s">
        <v>163</v>
      </c>
      <c r="C80" s="10" t="s">
        <v>162</v>
      </c>
      <c r="D80" s="13">
        <v>0</v>
      </c>
      <c r="E80" s="13">
        <v>0</v>
      </c>
      <c r="F80" s="13">
        <v>0</v>
      </c>
      <c r="G80" s="61" t="e">
        <f t="shared" si="2"/>
        <v>#DIV/0!</v>
      </c>
      <c r="H80" s="61" t="e">
        <f t="shared" si="3"/>
        <v>#DIV/0!</v>
      </c>
      <c r="I80" s="28"/>
    </row>
    <row r="81" spans="1:9" s="29" customFormat="1" ht="63.75" customHeight="1" hidden="1">
      <c r="A81" s="27"/>
      <c r="B81" s="24" t="s">
        <v>217</v>
      </c>
      <c r="C81" s="10" t="s">
        <v>216</v>
      </c>
      <c r="D81" s="13">
        <v>0</v>
      </c>
      <c r="E81" s="13">
        <v>0</v>
      </c>
      <c r="F81" s="13">
        <v>0</v>
      </c>
      <c r="G81" s="61" t="e">
        <f t="shared" si="2"/>
        <v>#DIV/0!</v>
      </c>
      <c r="H81" s="61" t="e">
        <f t="shared" si="3"/>
        <v>#DIV/0!</v>
      </c>
      <c r="I81" s="28"/>
    </row>
    <row r="82" spans="1:9" s="29" customFormat="1" ht="90" customHeight="1" hidden="1">
      <c r="A82" s="27"/>
      <c r="B82" s="24" t="s">
        <v>167</v>
      </c>
      <c r="C82" s="10" t="s">
        <v>166</v>
      </c>
      <c r="D82" s="13">
        <f>D83+D84+D85+D86+D87+D88+D89</f>
        <v>10030.300000000001</v>
      </c>
      <c r="E82" s="13">
        <f>E83+E84+E85+E86+E87+E88+E89</f>
        <v>7807.9</v>
      </c>
      <c r="F82" s="13">
        <f>F83+F84+F85+F86+F87+F88+F89</f>
        <v>4305.8</v>
      </c>
      <c r="G82" s="61">
        <f t="shared" si="2"/>
        <v>0.4292792837701763</v>
      </c>
      <c r="H82" s="61">
        <f t="shared" si="3"/>
        <v>0.5514671038307356</v>
      </c>
      <c r="I82" s="28"/>
    </row>
    <row r="83" spans="1:9" s="34" customFormat="1" ht="81" customHeight="1">
      <c r="A83" s="32"/>
      <c r="B83" s="26" t="s">
        <v>277</v>
      </c>
      <c r="C83" s="18" t="s">
        <v>164</v>
      </c>
      <c r="D83" s="20">
        <v>2296.9</v>
      </c>
      <c r="E83" s="20">
        <v>74.5</v>
      </c>
      <c r="F83" s="20">
        <v>0</v>
      </c>
      <c r="G83" s="62">
        <f t="shared" si="2"/>
        <v>0</v>
      </c>
      <c r="H83" s="62">
        <f t="shared" si="3"/>
        <v>0</v>
      </c>
      <c r="I83" s="53"/>
    </row>
    <row r="84" spans="1:9" s="34" customFormat="1" ht="104.25" customHeight="1" hidden="1">
      <c r="A84" s="32"/>
      <c r="B84" s="26" t="s">
        <v>196</v>
      </c>
      <c r="C84" s="18" t="s">
        <v>195</v>
      </c>
      <c r="D84" s="20">
        <v>0</v>
      </c>
      <c r="E84" s="20">
        <v>0</v>
      </c>
      <c r="F84" s="20">
        <v>0</v>
      </c>
      <c r="G84" s="62" t="e">
        <f t="shared" si="2"/>
        <v>#DIV/0!</v>
      </c>
      <c r="H84" s="62" t="e">
        <f t="shared" si="3"/>
        <v>#DIV/0!</v>
      </c>
      <c r="I84" s="53"/>
    </row>
    <row r="85" spans="1:9" s="34" customFormat="1" ht="104.25" customHeight="1" hidden="1">
      <c r="A85" s="32"/>
      <c r="B85" s="26" t="s">
        <v>198</v>
      </c>
      <c r="C85" s="18" t="s">
        <v>197</v>
      </c>
      <c r="D85" s="20">
        <v>0</v>
      </c>
      <c r="E85" s="20">
        <v>0</v>
      </c>
      <c r="F85" s="20">
        <v>0</v>
      </c>
      <c r="G85" s="62" t="e">
        <f t="shared" si="2"/>
        <v>#DIV/0!</v>
      </c>
      <c r="H85" s="62" t="e">
        <f t="shared" si="3"/>
        <v>#DIV/0!</v>
      </c>
      <c r="I85" s="53"/>
    </row>
    <row r="86" spans="1:9" s="34" customFormat="1" ht="123" customHeight="1" hidden="1">
      <c r="A86" s="32"/>
      <c r="B86" s="26" t="s">
        <v>200</v>
      </c>
      <c r="C86" s="18" t="s">
        <v>199</v>
      </c>
      <c r="D86" s="20">
        <v>0</v>
      </c>
      <c r="E86" s="20">
        <v>0</v>
      </c>
      <c r="F86" s="20">
        <v>0</v>
      </c>
      <c r="G86" s="62" t="e">
        <f t="shared" si="2"/>
        <v>#DIV/0!</v>
      </c>
      <c r="H86" s="62" t="e">
        <f t="shared" si="3"/>
        <v>#DIV/0!</v>
      </c>
      <c r="I86" s="53"/>
    </row>
    <row r="87" spans="1:9" s="34" customFormat="1" ht="119.25" customHeight="1" hidden="1">
      <c r="A87" s="32"/>
      <c r="B87" s="26" t="s">
        <v>202</v>
      </c>
      <c r="C87" s="18" t="s">
        <v>201</v>
      </c>
      <c r="D87" s="20">
        <v>0</v>
      </c>
      <c r="E87" s="20">
        <v>0</v>
      </c>
      <c r="F87" s="20">
        <v>0</v>
      </c>
      <c r="G87" s="62" t="e">
        <f t="shared" si="2"/>
        <v>#DIV/0!</v>
      </c>
      <c r="H87" s="62" t="e">
        <f t="shared" si="3"/>
        <v>#DIV/0!</v>
      </c>
      <c r="I87" s="53"/>
    </row>
    <row r="88" spans="1:9" s="34" customFormat="1" ht="88.5" customHeight="1">
      <c r="A88" s="32"/>
      <c r="B88" s="26" t="s">
        <v>278</v>
      </c>
      <c r="C88" s="18" t="s">
        <v>218</v>
      </c>
      <c r="D88" s="20">
        <v>4305.8</v>
      </c>
      <c r="E88" s="20">
        <v>4305.8</v>
      </c>
      <c r="F88" s="20">
        <v>4305.8</v>
      </c>
      <c r="G88" s="62">
        <f t="shared" si="2"/>
        <v>1</v>
      </c>
      <c r="H88" s="62">
        <f t="shared" si="3"/>
        <v>1</v>
      </c>
      <c r="I88" s="53"/>
    </row>
    <row r="89" spans="1:9" s="34" customFormat="1" ht="91.5" customHeight="1">
      <c r="A89" s="32"/>
      <c r="B89" s="26" t="s">
        <v>279</v>
      </c>
      <c r="C89" s="18" t="s">
        <v>219</v>
      </c>
      <c r="D89" s="20">
        <v>3427.6</v>
      </c>
      <c r="E89" s="20">
        <v>3427.6</v>
      </c>
      <c r="F89" s="20">
        <v>0</v>
      </c>
      <c r="G89" s="62">
        <f t="shared" si="2"/>
        <v>0</v>
      </c>
      <c r="H89" s="62">
        <f t="shared" si="3"/>
        <v>0</v>
      </c>
      <c r="I89" s="53"/>
    </row>
    <row r="90" spans="1:9" s="34" customFormat="1" ht="87.75" customHeight="1" hidden="1">
      <c r="A90" s="32"/>
      <c r="B90" s="26" t="s">
        <v>144</v>
      </c>
      <c r="C90" s="18" t="s">
        <v>165</v>
      </c>
      <c r="D90" s="20">
        <f>D92+D93+D94+D95+D96+D97+D98+D99+D100+D101+D91</f>
        <v>41160.3</v>
      </c>
      <c r="E90" s="20">
        <f>E92+E93+E94+E95+E96+E97+E98+E99+E100+E101+E91</f>
        <v>34155.2</v>
      </c>
      <c r="F90" s="20">
        <f>F92+F93+F94+F95+F96+F97+F98+F99+F100+F101+F91</f>
        <v>2310.9</v>
      </c>
      <c r="G90" s="62">
        <f t="shared" si="2"/>
        <v>0.05614390565666431</v>
      </c>
      <c r="H90" s="62">
        <f t="shared" si="3"/>
        <v>0.06765880451585704</v>
      </c>
      <c r="I90" s="53"/>
    </row>
    <row r="91" spans="1:9" s="34" customFormat="1" ht="47.25" customHeight="1">
      <c r="A91" s="32"/>
      <c r="B91" s="26" t="s">
        <v>280</v>
      </c>
      <c r="C91" s="55" t="s">
        <v>241</v>
      </c>
      <c r="D91" s="20">
        <v>2550</v>
      </c>
      <c r="E91" s="20">
        <v>630</v>
      </c>
      <c r="F91" s="20">
        <v>0</v>
      </c>
      <c r="G91" s="62">
        <f t="shared" si="2"/>
        <v>0</v>
      </c>
      <c r="H91" s="62">
        <f t="shared" si="3"/>
        <v>0</v>
      </c>
      <c r="I91" s="53"/>
    </row>
    <row r="92" spans="1:9" s="34" customFormat="1" ht="24.75" customHeight="1">
      <c r="A92" s="32"/>
      <c r="B92" s="26" t="s">
        <v>281</v>
      </c>
      <c r="C92" s="30" t="s">
        <v>168</v>
      </c>
      <c r="D92" s="20">
        <v>1920</v>
      </c>
      <c r="E92" s="20">
        <v>647</v>
      </c>
      <c r="F92" s="20">
        <v>299.5</v>
      </c>
      <c r="G92" s="62">
        <f t="shared" si="2"/>
        <v>0.15598958333333332</v>
      </c>
      <c r="H92" s="62">
        <f t="shared" si="3"/>
        <v>0.46290571870170016</v>
      </c>
      <c r="I92" s="53"/>
    </row>
    <row r="93" spans="1:9" s="34" customFormat="1" ht="20.25" customHeight="1">
      <c r="A93" s="32"/>
      <c r="B93" s="26" t="s">
        <v>282</v>
      </c>
      <c r="C93" s="30" t="s">
        <v>169</v>
      </c>
      <c r="D93" s="20">
        <v>3020</v>
      </c>
      <c r="E93" s="20">
        <v>2241.8</v>
      </c>
      <c r="F93" s="20">
        <v>1640.9</v>
      </c>
      <c r="G93" s="62">
        <f t="shared" si="2"/>
        <v>0.5433443708609271</v>
      </c>
      <c r="H93" s="62">
        <f t="shared" si="3"/>
        <v>0.731956463556071</v>
      </c>
      <c r="I93" s="53"/>
    </row>
    <row r="94" spans="1:9" s="34" customFormat="1" ht="36.75" customHeight="1">
      <c r="A94" s="32"/>
      <c r="B94" s="26" t="s">
        <v>283</v>
      </c>
      <c r="C94" s="30" t="s">
        <v>170</v>
      </c>
      <c r="D94" s="20">
        <v>716.7</v>
      </c>
      <c r="E94" s="20">
        <v>506.7</v>
      </c>
      <c r="F94" s="20">
        <v>0</v>
      </c>
      <c r="G94" s="62">
        <f t="shared" si="2"/>
        <v>0</v>
      </c>
      <c r="H94" s="62">
        <f t="shared" si="3"/>
        <v>0</v>
      </c>
      <c r="I94" s="53"/>
    </row>
    <row r="95" spans="1:9" s="34" customFormat="1" ht="69.75" customHeight="1">
      <c r="A95" s="32"/>
      <c r="B95" s="26" t="s">
        <v>171</v>
      </c>
      <c r="C95" s="30" t="s">
        <v>203</v>
      </c>
      <c r="D95" s="20">
        <v>2858.8</v>
      </c>
      <c r="E95" s="20">
        <v>1818.6</v>
      </c>
      <c r="F95" s="20">
        <v>0</v>
      </c>
      <c r="G95" s="62">
        <f t="shared" si="2"/>
        <v>0</v>
      </c>
      <c r="H95" s="62">
        <f t="shared" si="3"/>
        <v>0</v>
      </c>
      <c r="I95" s="53"/>
    </row>
    <row r="96" spans="1:9" s="34" customFormat="1" ht="49.5" customHeight="1">
      <c r="A96" s="32"/>
      <c r="B96" s="26" t="s">
        <v>284</v>
      </c>
      <c r="C96" s="30" t="s">
        <v>204</v>
      </c>
      <c r="D96" s="20">
        <v>3185.7</v>
      </c>
      <c r="E96" s="20">
        <v>1402</v>
      </c>
      <c r="F96" s="20">
        <v>300</v>
      </c>
      <c r="G96" s="62">
        <f t="shared" si="2"/>
        <v>0.09417082587814296</v>
      </c>
      <c r="H96" s="62">
        <f t="shared" si="3"/>
        <v>0.21398002853067047</v>
      </c>
      <c r="I96" s="53"/>
    </row>
    <row r="97" spans="1:9" s="34" customFormat="1" ht="36.75" customHeight="1">
      <c r="A97" s="32"/>
      <c r="B97" s="26" t="s">
        <v>285</v>
      </c>
      <c r="C97" s="30" t="s">
        <v>205</v>
      </c>
      <c r="D97" s="20">
        <v>977</v>
      </c>
      <c r="E97" s="20">
        <v>977</v>
      </c>
      <c r="F97" s="20">
        <v>0</v>
      </c>
      <c r="G97" s="62">
        <f t="shared" si="2"/>
        <v>0</v>
      </c>
      <c r="H97" s="62">
        <f t="shared" si="3"/>
        <v>0</v>
      </c>
      <c r="I97" s="53"/>
    </row>
    <row r="98" spans="1:9" s="34" customFormat="1" ht="44.25" customHeight="1">
      <c r="A98" s="32"/>
      <c r="B98" s="26" t="s">
        <v>286</v>
      </c>
      <c r="C98" s="30" t="s">
        <v>206</v>
      </c>
      <c r="D98" s="20">
        <v>675</v>
      </c>
      <c r="E98" s="20">
        <v>675</v>
      </c>
      <c r="F98" s="20">
        <v>70.5</v>
      </c>
      <c r="G98" s="62">
        <f t="shared" si="2"/>
        <v>0.10444444444444445</v>
      </c>
      <c r="H98" s="62">
        <f t="shared" si="3"/>
        <v>0.10444444444444445</v>
      </c>
      <c r="I98" s="53"/>
    </row>
    <row r="99" spans="1:9" s="34" customFormat="1" ht="119.25" customHeight="1">
      <c r="A99" s="32"/>
      <c r="B99" s="26" t="s">
        <v>276</v>
      </c>
      <c r="C99" s="30" t="s">
        <v>207</v>
      </c>
      <c r="D99" s="20">
        <f>20969.4+648.5</f>
        <v>21617.9</v>
      </c>
      <c r="E99" s="20">
        <f>20969.4+648.5</f>
        <v>21617.9</v>
      </c>
      <c r="F99" s="20">
        <v>0</v>
      </c>
      <c r="G99" s="62">
        <f t="shared" si="2"/>
        <v>0</v>
      </c>
      <c r="H99" s="62">
        <f t="shared" si="3"/>
        <v>0</v>
      </c>
      <c r="I99" s="53"/>
    </row>
    <row r="100" spans="1:9" s="34" customFormat="1" ht="109.5" customHeight="1" hidden="1">
      <c r="A100" s="32"/>
      <c r="B100" s="26" t="s">
        <v>209</v>
      </c>
      <c r="C100" s="30" t="s">
        <v>208</v>
      </c>
      <c r="D100" s="20">
        <f>648.5-648.5</f>
        <v>0</v>
      </c>
      <c r="E100" s="20">
        <f>648.5-648.5</f>
        <v>0</v>
      </c>
      <c r="F100" s="20">
        <v>0</v>
      </c>
      <c r="G100" s="62" t="e">
        <f t="shared" si="2"/>
        <v>#DIV/0!</v>
      </c>
      <c r="H100" s="62" t="e">
        <f t="shared" si="3"/>
        <v>#DIV/0!</v>
      </c>
      <c r="I100" s="53"/>
    </row>
    <row r="101" spans="1:9" s="34" customFormat="1" ht="60.75" customHeight="1">
      <c r="A101" s="32"/>
      <c r="B101" s="26" t="s">
        <v>287</v>
      </c>
      <c r="C101" s="30" t="s">
        <v>220</v>
      </c>
      <c r="D101" s="20">
        <v>3639.2</v>
      </c>
      <c r="E101" s="20">
        <v>3639.2</v>
      </c>
      <c r="F101" s="20">
        <v>0</v>
      </c>
      <c r="G101" s="62">
        <f t="shared" si="2"/>
        <v>0</v>
      </c>
      <c r="H101" s="62">
        <f t="shared" si="3"/>
        <v>0</v>
      </c>
      <c r="I101" s="53"/>
    </row>
    <row r="102" spans="1:9" s="34" customFormat="1" ht="66" customHeight="1">
      <c r="A102" s="32"/>
      <c r="B102" s="26" t="s">
        <v>275</v>
      </c>
      <c r="C102" s="18" t="s">
        <v>210</v>
      </c>
      <c r="D102" s="20">
        <f>D103+D104+D105</f>
        <v>121159.09999999999</v>
      </c>
      <c r="E102" s="20">
        <f>E103+E104+E105</f>
        <v>121159.09999999999</v>
      </c>
      <c r="F102" s="20">
        <f>F103+F104+F105</f>
        <v>0</v>
      </c>
      <c r="G102" s="62">
        <f t="shared" si="2"/>
        <v>0</v>
      </c>
      <c r="H102" s="62">
        <f t="shared" si="3"/>
        <v>0</v>
      </c>
      <c r="I102" s="53"/>
    </row>
    <row r="103" spans="1:9" s="29" customFormat="1" ht="57.75" customHeight="1" hidden="1">
      <c r="A103" s="27"/>
      <c r="B103" s="24" t="s">
        <v>221</v>
      </c>
      <c r="C103" s="10" t="s">
        <v>211</v>
      </c>
      <c r="D103" s="13">
        <v>94288.4</v>
      </c>
      <c r="E103" s="13">
        <v>94288.4</v>
      </c>
      <c r="F103" s="13">
        <v>0</v>
      </c>
      <c r="G103" s="61">
        <f t="shared" si="2"/>
        <v>0</v>
      </c>
      <c r="H103" s="61">
        <f t="shared" si="3"/>
        <v>0</v>
      </c>
      <c r="I103" s="28"/>
    </row>
    <row r="104" spans="1:9" s="29" customFormat="1" ht="57.75" customHeight="1" hidden="1">
      <c r="A104" s="27"/>
      <c r="B104" s="24" t="s">
        <v>222</v>
      </c>
      <c r="C104" s="10" t="s">
        <v>211</v>
      </c>
      <c r="D104" s="13">
        <v>26570.7</v>
      </c>
      <c r="E104" s="13">
        <v>26570.7</v>
      </c>
      <c r="F104" s="13">
        <v>0</v>
      </c>
      <c r="G104" s="61">
        <f t="shared" si="2"/>
        <v>0</v>
      </c>
      <c r="H104" s="61">
        <f t="shared" si="3"/>
        <v>0</v>
      </c>
      <c r="I104" s="28"/>
    </row>
    <row r="105" spans="1:9" s="29" customFormat="1" ht="57.75" customHeight="1" hidden="1">
      <c r="A105" s="27"/>
      <c r="B105" s="24" t="s">
        <v>223</v>
      </c>
      <c r="C105" s="10" t="s">
        <v>211</v>
      </c>
      <c r="D105" s="13">
        <v>300</v>
      </c>
      <c r="E105" s="13">
        <v>300</v>
      </c>
      <c r="F105" s="13">
        <v>0</v>
      </c>
      <c r="G105" s="61">
        <f t="shared" si="2"/>
        <v>0</v>
      </c>
      <c r="H105" s="61">
        <f t="shared" si="3"/>
        <v>0</v>
      </c>
      <c r="I105" s="28"/>
    </row>
    <row r="106" spans="1:9" s="29" customFormat="1" ht="30.75" customHeight="1">
      <c r="A106" s="27" t="s">
        <v>37</v>
      </c>
      <c r="B106" s="24" t="s">
        <v>84</v>
      </c>
      <c r="C106" s="31"/>
      <c r="D106" s="13">
        <f>D107+D109+D110+D112+D108+D111</f>
        <v>1785</v>
      </c>
      <c r="E106" s="13">
        <f>E107+E109+E110+E112+E108+E111</f>
        <v>1605</v>
      </c>
      <c r="F106" s="13">
        <f>F107+F109+F110+F112+F108+F111</f>
        <v>602.3</v>
      </c>
      <c r="G106" s="61">
        <f t="shared" si="2"/>
        <v>0.33742296918767506</v>
      </c>
      <c r="H106" s="61">
        <f t="shared" si="3"/>
        <v>0.37526479750778813</v>
      </c>
      <c r="I106" s="28"/>
    </row>
    <row r="107" spans="1:9" s="34" customFormat="1" ht="37.5" customHeight="1">
      <c r="A107" s="32"/>
      <c r="B107" s="33" t="s">
        <v>51</v>
      </c>
      <c r="C107" s="32" t="s">
        <v>106</v>
      </c>
      <c r="D107" s="20">
        <v>350</v>
      </c>
      <c r="E107" s="20">
        <v>176.5</v>
      </c>
      <c r="F107" s="20">
        <v>102.3</v>
      </c>
      <c r="G107" s="62">
        <f t="shared" si="2"/>
        <v>0.29228571428571426</v>
      </c>
      <c r="H107" s="62">
        <f t="shared" si="3"/>
        <v>0.5796033994334278</v>
      </c>
      <c r="I107" s="53"/>
    </row>
    <row r="108" spans="1:9" s="34" customFormat="1" ht="53.25" customHeight="1">
      <c r="A108" s="32"/>
      <c r="B108" s="33" t="s">
        <v>246</v>
      </c>
      <c r="C108" s="56" t="s">
        <v>245</v>
      </c>
      <c r="D108" s="20">
        <v>575</v>
      </c>
      <c r="E108" s="20">
        <v>575</v>
      </c>
      <c r="F108" s="20">
        <v>0</v>
      </c>
      <c r="G108" s="62">
        <f t="shared" si="2"/>
        <v>0</v>
      </c>
      <c r="H108" s="62">
        <f aca="true" t="shared" si="4" ref="H108:H165">F108/E108</f>
        <v>0</v>
      </c>
      <c r="I108" s="53"/>
    </row>
    <row r="109" spans="1:9" s="34" customFormat="1" ht="51" customHeight="1">
      <c r="A109" s="32"/>
      <c r="B109" s="33" t="s">
        <v>212</v>
      </c>
      <c r="C109" s="57" t="s">
        <v>213</v>
      </c>
      <c r="D109" s="20">
        <v>200</v>
      </c>
      <c r="E109" s="20">
        <v>200</v>
      </c>
      <c r="F109" s="20">
        <v>200</v>
      </c>
      <c r="G109" s="62">
        <f t="shared" si="2"/>
        <v>1</v>
      </c>
      <c r="H109" s="62">
        <f t="shared" si="4"/>
        <v>1</v>
      </c>
      <c r="I109" s="53"/>
    </row>
    <row r="110" spans="1:9" s="34" customFormat="1" ht="54" customHeight="1">
      <c r="A110" s="32"/>
      <c r="B110" s="33" t="s">
        <v>288</v>
      </c>
      <c r="C110" s="57" t="s">
        <v>214</v>
      </c>
      <c r="D110" s="20">
        <v>300</v>
      </c>
      <c r="E110" s="20">
        <v>300</v>
      </c>
      <c r="F110" s="20">
        <v>300</v>
      </c>
      <c r="G110" s="62">
        <f t="shared" si="2"/>
        <v>1</v>
      </c>
      <c r="H110" s="62">
        <f t="shared" si="4"/>
        <v>1</v>
      </c>
      <c r="I110" s="53"/>
    </row>
    <row r="111" spans="1:9" s="34" customFormat="1" ht="45.75" customHeight="1">
      <c r="A111" s="32"/>
      <c r="B111" s="33" t="s">
        <v>243</v>
      </c>
      <c r="C111" s="57" t="s">
        <v>244</v>
      </c>
      <c r="D111" s="20">
        <v>350</v>
      </c>
      <c r="E111" s="20">
        <v>350</v>
      </c>
      <c r="F111" s="20">
        <v>0</v>
      </c>
      <c r="G111" s="62">
        <f t="shared" si="2"/>
        <v>0</v>
      </c>
      <c r="H111" s="62">
        <f t="shared" si="4"/>
        <v>0</v>
      </c>
      <c r="I111" s="53"/>
    </row>
    <row r="112" spans="1:9" s="34" customFormat="1" ht="60" customHeight="1">
      <c r="A112" s="32"/>
      <c r="B112" s="33" t="s">
        <v>269</v>
      </c>
      <c r="C112" s="57" t="s">
        <v>172</v>
      </c>
      <c r="D112" s="20">
        <v>10</v>
      </c>
      <c r="E112" s="20">
        <v>3.5</v>
      </c>
      <c r="F112" s="20">
        <v>0</v>
      </c>
      <c r="G112" s="62">
        <f t="shared" si="2"/>
        <v>0</v>
      </c>
      <c r="H112" s="62">
        <f t="shared" si="4"/>
        <v>0</v>
      </c>
      <c r="I112" s="53"/>
    </row>
    <row r="113" spans="1:9" ht="30.75" customHeight="1">
      <c r="A113" s="10" t="s">
        <v>38</v>
      </c>
      <c r="B113" s="12" t="s">
        <v>12</v>
      </c>
      <c r="C113" s="10"/>
      <c r="D113" s="13">
        <f>D114+D122</f>
        <v>12575.900000000001</v>
      </c>
      <c r="E113" s="13">
        <f>E114+E122</f>
        <v>9230.800000000001</v>
      </c>
      <c r="F113" s="13">
        <f>F114+F122</f>
        <v>861.7</v>
      </c>
      <c r="G113" s="61">
        <f t="shared" si="2"/>
        <v>0.06851994688252928</v>
      </c>
      <c r="H113" s="61">
        <f t="shared" si="4"/>
        <v>0.0933505221649261</v>
      </c>
      <c r="I113" s="11"/>
    </row>
    <row r="114" spans="1:9" ht="18.75" customHeight="1">
      <c r="A114" s="10" t="s">
        <v>39</v>
      </c>
      <c r="B114" s="12" t="s">
        <v>270</v>
      </c>
      <c r="C114" s="10"/>
      <c r="D114" s="13">
        <f>D115+D120+D116</f>
        <v>1851.7</v>
      </c>
      <c r="E114" s="13">
        <f>E115+E120+E116</f>
        <v>1551.7</v>
      </c>
      <c r="F114" s="13">
        <f>F115+F120+F116</f>
        <v>72.7</v>
      </c>
      <c r="G114" s="61">
        <f t="shared" si="2"/>
        <v>0.03926121941999244</v>
      </c>
      <c r="H114" s="61">
        <f t="shared" si="4"/>
        <v>0.04685183991750983</v>
      </c>
      <c r="I114" s="11"/>
    </row>
    <row r="115" spans="1:9" s="21" customFormat="1" ht="30.75" customHeight="1">
      <c r="A115" s="18"/>
      <c r="B115" s="19" t="s">
        <v>78</v>
      </c>
      <c r="C115" s="18" t="s">
        <v>120</v>
      </c>
      <c r="D115" s="20">
        <v>650</v>
      </c>
      <c r="E115" s="20">
        <v>350</v>
      </c>
      <c r="F115" s="20">
        <v>0</v>
      </c>
      <c r="G115" s="62">
        <f t="shared" si="2"/>
        <v>0</v>
      </c>
      <c r="H115" s="62">
        <f t="shared" si="4"/>
        <v>0</v>
      </c>
      <c r="I115" s="52"/>
    </row>
    <row r="116" spans="1:9" s="21" customFormat="1" ht="57" customHeight="1">
      <c r="A116" s="18"/>
      <c r="B116" s="19" t="s">
        <v>271</v>
      </c>
      <c r="C116" s="18" t="s">
        <v>238</v>
      </c>
      <c r="D116" s="20">
        <f>D117+D118+D119</f>
        <v>1201.7</v>
      </c>
      <c r="E116" s="20">
        <f>E117+E118+E119</f>
        <v>1201.7</v>
      </c>
      <c r="F116" s="20">
        <v>72.7</v>
      </c>
      <c r="G116" s="62">
        <f t="shared" si="2"/>
        <v>0.060497628359823585</v>
      </c>
      <c r="H116" s="62">
        <f t="shared" si="4"/>
        <v>0.060497628359823585</v>
      </c>
      <c r="I116" s="52"/>
    </row>
    <row r="117" spans="1:9" ht="51.75" customHeight="1" hidden="1">
      <c r="A117" s="10"/>
      <c r="B117" s="12" t="s">
        <v>235</v>
      </c>
      <c r="C117" s="35" t="s">
        <v>232</v>
      </c>
      <c r="D117" s="13">
        <v>74.7</v>
      </c>
      <c r="E117" s="13">
        <v>74.7</v>
      </c>
      <c r="F117" s="13">
        <v>72.8</v>
      </c>
      <c r="G117" s="61">
        <f t="shared" si="2"/>
        <v>0.9745649263721552</v>
      </c>
      <c r="H117" s="61">
        <f t="shared" si="4"/>
        <v>0.9745649263721552</v>
      </c>
      <c r="I117" s="11"/>
    </row>
    <row r="118" spans="1:9" ht="53.25" customHeight="1" hidden="1">
      <c r="A118" s="10"/>
      <c r="B118" s="12" t="s">
        <v>236</v>
      </c>
      <c r="C118" s="35" t="s">
        <v>233</v>
      </c>
      <c r="D118" s="13">
        <v>522.9</v>
      </c>
      <c r="E118" s="13">
        <v>522.9</v>
      </c>
      <c r="F118" s="13">
        <v>0</v>
      </c>
      <c r="G118" s="61">
        <f t="shared" si="2"/>
        <v>0</v>
      </c>
      <c r="H118" s="61">
        <f t="shared" si="4"/>
        <v>0</v>
      </c>
      <c r="I118" s="11"/>
    </row>
    <row r="119" spans="1:9" ht="52.5" customHeight="1" hidden="1">
      <c r="A119" s="10"/>
      <c r="B119" s="12" t="s">
        <v>237</v>
      </c>
      <c r="C119" s="35" t="s">
        <v>234</v>
      </c>
      <c r="D119" s="13">
        <v>604.1</v>
      </c>
      <c r="E119" s="13">
        <v>604.1</v>
      </c>
      <c r="F119" s="13">
        <v>0</v>
      </c>
      <c r="G119" s="61">
        <f t="shared" si="2"/>
        <v>0</v>
      </c>
      <c r="H119" s="61">
        <f t="shared" si="4"/>
        <v>0</v>
      </c>
      <c r="I119" s="11"/>
    </row>
    <row r="120" spans="1:9" ht="66" customHeight="1" hidden="1">
      <c r="A120" s="10"/>
      <c r="B120" s="12" t="s">
        <v>119</v>
      </c>
      <c r="C120" s="10" t="s">
        <v>143</v>
      </c>
      <c r="D120" s="13">
        <f>D121</f>
        <v>0</v>
      </c>
      <c r="E120" s="13">
        <f>E121</f>
        <v>0</v>
      </c>
      <c r="F120" s="13">
        <f>F121</f>
        <v>0</v>
      </c>
      <c r="G120" s="61" t="e">
        <f t="shared" si="2"/>
        <v>#DIV/0!</v>
      </c>
      <c r="H120" s="61" t="e">
        <f t="shared" si="4"/>
        <v>#DIV/0!</v>
      </c>
      <c r="I120" s="11"/>
    </row>
    <row r="121" spans="1:9" ht="54" customHeight="1" hidden="1">
      <c r="A121" s="10"/>
      <c r="B121" s="12" t="s">
        <v>174</v>
      </c>
      <c r="C121" s="10" t="s">
        <v>173</v>
      </c>
      <c r="D121" s="13">
        <v>0</v>
      </c>
      <c r="E121" s="13">
        <v>0</v>
      </c>
      <c r="F121" s="13">
        <v>0</v>
      </c>
      <c r="G121" s="61" t="e">
        <f t="shared" si="2"/>
        <v>#DIV/0!</v>
      </c>
      <c r="H121" s="61" t="e">
        <f t="shared" si="4"/>
        <v>#DIV/0!</v>
      </c>
      <c r="I121" s="11"/>
    </row>
    <row r="122" spans="1:9" ht="16.5">
      <c r="A122" s="10" t="s">
        <v>40</v>
      </c>
      <c r="B122" s="12" t="s">
        <v>90</v>
      </c>
      <c r="C122" s="10"/>
      <c r="D122" s="13">
        <f>D123+D127</f>
        <v>10724.2</v>
      </c>
      <c r="E122" s="13">
        <f>E123+E127</f>
        <v>7679.1</v>
      </c>
      <c r="F122" s="13">
        <f>F123+F127</f>
        <v>789</v>
      </c>
      <c r="G122" s="61">
        <f t="shared" si="2"/>
        <v>0.07357192144868614</v>
      </c>
      <c r="H122" s="61">
        <f t="shared" si="4"/>
        <v>0.10274641559557761</v>
      </c>
      <c r="I122" s="11"/>
    </row>
    <row r="123" spans="1:9" ht="45.75" customHeight="1" hidden="1">
      <c r="A123" s="10"/>
      <c r="B123" s="12" t="s">
        <v>239</v>
      </c>
      <c r="C123" s="10"/>
      <c r="D123" s="13">
        <f>D124+D125+D126</f>
        <v>8377.2</v>
      </c>
      <c r="E123" s="13">
        <f>E124+E125+E126</f>
        <v>6022.5</v>
      </c>
      <c r="F123" s="13">
        <f>F124+F125+F126</f>
        <v>593.4</v>
      </c>
      <c r="G123" s="61">
        <f t="shared" si="2"/>
        <v>0.0708351239077496</v>
      </c>
      <c r="H123" s="61">
        <f t="shared" si="4"/>
        <v>0.0985305105853051</v>
      </c>
      <c r="I123" s="11"/>
    </row>
    <row r="124" spans="1:9" s="21" customFormat="1" ht="38.25" customHeight="1">
      <c r="A124" s="18"/>
      <c r="B124" s="19" t="s">
        <v>272</v>
      </c>
      <c r="C124" s="36" t="s">
        <v>175</v>
      </c>
      <c r="D124" s="20">
        <v>6167.2</v>
      </c>
      <c r="E124" s="20">
        <v>4284</v>
      </c>
      <c r="F124" s="20">
        <v>575.3</v>
      </c>
      <c r="G124" s="62">
        <f t="shared" si="2"/>
        <v>0.0932838241016993</v>
      </c>
      <c r="H124" s="62">
        <f t="shared" si="4"/>
        <v>0.13429038281979458</v>
      </c>
      <c r="I124" s="52"/>
    </row>
    <row r="125" spans="1:9" s="21" customFormat="1" ht="38.25" customHeight="1">
      <c r="A125" s="18"/>
      <c r="B125" s="19" t="s">
        <v>131</v>
      </c>
      <c r="C125" s="36" t="s">
        <v>130</v>
      </c>
      <c r="D125" s="20">
        <v>110</v>
      </c>
      <c r="E125" s="20">
        <v>38.5</v>
      </c>
      <c r="F125" s="20">
        <v>18.1</v>
      </c>
      <c r="G125" s="62">
        <f t="shared" si="2"/>
        <v>0.16454545454545455</v>
      </c>
      <c r="H125" s="62">
        <f t="shared" si="4"/>
        <v>0.4701298701298702</v>
      </c>
      <c r="I125" s="52"/>
    </row>
    <row r="126" spans="1:9" s="21" customFormat="1" ht="93" customHeight="1">
      <c r="A126" s="18"/>
      <c r="B126" s="19" t="s">
        <v>215</v>
      </c>
      <c r="C126" s="36" t="s">
        <v>242</v>
      </c>
      <c r="D126" s="20">
        <v>2100</v>
      </c>
      <c r="E126" s="20">
        <v>1700</v>
      </c>
      <c r="F126" s="20">
        <v>0</v>
      </c>
      <c r="G126" s="62">
        <f t="shared" si="2"/>
        <v>0</v>
      </c>
      <c r="H126" s="62">
        <f t="shared" si="4"/>
        <v>0</v>
      </c>
      <c r="I126" s="52"/>
    </row>
    <row r="127" spans="1:9" s="21" customFormat="1" ht="64.5" customHeight="1" hidden="1">
      <c r="A127" s="18"/>
      <c r="B127" s="19" t="s">
        <v>240</v>
      </c>
      <c r="C127" s="36" t="s">
        <v>227</v>
      </c>
      <c r="D127" s="20">
        <f>D129+D128+D130</f>
        <v>2347</v>
      </c>
      <c r="E127" s="20">
        <f>E129+E128+E130</f>
        <v>1656.6000000000001</v>
      </c>
      <c r="F127" s="20">
        <f>F129+F128+F130</f>
        <v>195.6</v>
      </c>
      <c r="G127" s="62">
        <f t="shared" si="2"/>
        <v>0.08334043459735832</v>
      </c>
      <c r="H127" s="62">
        <f t="shared" si="4"/>
        <v>0.11807316189786309</v>
      </c>
      <c r="I127" s="52"/>
    </row>
    <row r="128" spans="1:9" s="21" customFormat="1" ht="79.5" customHeight="1">
      <c r="A128" s="18"/>
      <c r="B128" s="19" t="s">
        <v>228</v>
      </c>
      <c r="C128" s="58" t="s">
        <v>224</v>
      </c>
      <c r="D128" s="20">
        <v>151.2</v>
      </c>
      <c r="E128" s="20">
        <v>151.2</v>
      </c>
      <c r="F128" s="20">
        <v>151.2</v>
      </c>
      <c r="G128" s="62">
        <f t="shared" si="2"/>
        <v>1</v>
      </c>
      <c r="H128" s="62">
        <f t="shared" si="4"/>
        <v>1</v>
      </c>
      <c r="I128" s="52"/>
    </row>
    <row r="129" spans="1:9" s="21" customFormat="1" ht="57" customHeight="1">
      <c r="A129" s="18"/>
      <c r="B129" s="19" t="s">
        <v>229</v>
      </c>
      <c r="C129" s="58" t="s">
        <v>225</v>
      </c>
      <c r="D129" s="20">
        <v>2106.9</v>
      </c>
      <c r="E129" s="20">
        <v>1459.4</v>
      </c>
      <c r="F129" s="20">
        <v>0</v>
      </c>
      <c r="G129" s="62">
        <f t="shared" si="2"/>
        <v>0</v>
      </c>
      <c r="H129" s="62">
        <f t="shared" si="4"/>
        <v>0</v>
      </c>
      <c r="I129" s="52"/>
    </row>
    <row r="130" spans="1:9" s="21" customFormat="1" ht="40.5" customHeight="1">
      <c r="A130" s="18"/>
      <c r="B130" s="19" t="s">
        <v>230</v>
      </c>
      <c r="C130" s="58" t="s">
        <v>226</v>
      </c>
      <c r="D130" s="20">
        <v>88.9</v>
      </c>
      <c r="E130" s="20">
        <v>46</v>
      </c>
      <c r="F130" s="20">
        <v>44.4</v>
      </c>
      <c r="G130" s="62">
        <f t="shared" si="2"/>
        <v>0.499437570303712</v>
      </c>
      <c r="H130" s="62">
        <f t="shared" si="4"/>
        <v>0.9652173913043478</v>
      </c>
      <c r="I130" s="52"/>
    </row>
    <row r="131" spans="1:9" ht="22.5" customHeight="1">
      <c r="A131" s="10" t="s">
        <v>13</v>
      </c>
      <c r="B131" s="12" t="s">
        <v>14</v>
      </c>
      <c r="C131" s="10"/>
      <c r="D131" s="13">
        <f>D132+D133+D136+D137+D134+D135</f>
        <v>570089.6</v>
      </c>
      <c r="E131" s="13">
        <f>E132+E133+E136+E137+E134+E135</f>
        <v>355276.80000000005</v>
      </c>
      <c r="F131" s="13">
        <f>F132+F133+F136+F137+F134+F135</f>
        <v>285660.9</v>
      </c>
      <c r="G131" s="61">
        <f t="shared" si="2"/>
        <v>0.5010807073133767</v>
      </c>
      <c r="H131" s="61">
        <f t="shared" si="4"/>
        <v>0.8040516577496757</v>
      </c>
      <c r="I131" s="11"/>
    </row>
    <row r="132" spans="1:9" ht="20.25" customHeight="1">
      <c r="A132" s="10" t="s">
        <v>15</v>
      </c>
      <c r="B132" s="12" t="s">
        <v>68</v>
      </c>
      <c r="C132" s="10" t="s">
        <v>15</v>
      </c>
      <c r="D132" s="13">
        <v>169283.7</v>
      </c>
      <c r="E132" s="13">
        <v>99350.6</v>
      </c>
      <c r="F132" s="13">
        <v>80119.5</v>
      </c>
      <c r="G132" s="61">
        <f t="shared" si="2"/>
        <v>0.47328537833234974</v>
      </c>
      <c r="H132" s="61">
        <f t="shared" si="4"/>
        <v>0.806431969208037</v>
      </c>
      <c r="I132" s="11"/>
    </row>
    <row r="133" spans="1:9" ht="20.25" customHeight="1">
      <c r="A133" s="10" t="s">
        <v>16</v>
      </c>
      <c r="B133" s="12" t="s">
        <v>69</v>
      </c>
      <c r="C133" s="10" t="s">
        <v>16</v>
      </c>
      <c r="D133" s="13">
        <v>347978.6</v>
      </c>
      <c r="E133" s="13">
        <v>226100.8</v>
      </c>
      <c r="F133" s="13">
        <v>182828.4</v>
      </c>
      <c r="G133" s="61">
        <f t="shared" si="2"/>
        <v>0.5254012746760864</v>
      </c>
      <c r="H133" s="61">
        <f t="shared" si="4"/>
        <v>0.8086145648312612</v>
      </c>
      <c r="I133" s="11"/>
    </row>
    <row r="134" spans="1:9" ht="20.25" customHeight="1">
      <c r="A134" s="10" t="s">
        <v>121</v>
      </c>
      <c r="B134" s="12" t="s">
        <v>122</v>
      </c>
      <c r="C134" s="10" t="s">
        <v>121</v>
      </c>
      <c r="D134" s="13">
        <v>18189.5</v>
      </c>
      <c r="E134" s="13">
        <v>10908.2</v>
      </c>
      <c r="F134" s="13">
        <v>8864.8</v>
      </c>
      <c r="G134" s="61">
        <f t="shared" si="2"/>
        <v>0.4873580912064652</v>
      </c>
      <c r="H134" s="61">
        <f t="shared" si="4"/>
        <v>0.812673034964522</v>
      </c>
      <c r="I134" s="11"/>
    </row>
    <row r="135" spans="1:9" ht="36" customHeight="1">
      <c r="A135" s="10" t="s">
        <v>187</v>
      </c>
      <c r="B135" s="12" t="s">
        <v>188</v>
      </c>
      <c r="C135" s="10" t="s">
        <v>187</v>
      </c>
      <c r="D135" s="13">
        <v>233.8</v>
      </c>
      <c r="E135" s="13">
        <v>39.1</v>
      </c>
      <c r="F135" s="13">
        <v>5.6</v>
      </c>
      <c r="G135" s="61">
        <f t="shared" si="2"/>
        <v>0.02395209580838323</v>
      </c>
      <c r="H135" s="61">
        <f t="shared" si="4"/>
        <v>0.1432225063938619</v>
      </c>
      <c r="I135" s="11"/>
    </row>
    <row r="136" spans="1:9" ht="20.25" customHeight="1">
      <c r="A136" s="10" t="s">
        <v>17</v>
      </c>
      <c r="B136" s="12" t="s">
        <v>100</v>
      </c>
      <c r="C136" s="10" t="s">
        <v>17</v>
      </c>
      <c r="D136" s="13">
        <v>5685.3</v>
      </c>
      <c r="E136" s="13">
        <v>3465.4</v>
      </c>
      <c r="F136" s="13">
        <v>1046.4</v>
      </c>
      <c r="G136" s="61">
        <f t="shared" si="2"/>
        <v>0.18405361194659914</v>
      </c>
      <c r="H136" s="61">
        <f t="shared" si="4"/>
        <v>0.3019564840999596</v>
      </c>
      <c r="I136" s="11"/>
    </row>
    <row r="137" spans="1:9" ht="20.25" customHeight="1">
      <c r="A137" s="10" t="s">
        <v>18</v>
      </c>
      <c r="B137" s="12" t="s">
        <v>124</v>
      </c>
      <c r="C137" s="10" t="s">
        <v>18</v>
      </c>
      <c r="D137" s="13">
        <v>28718.7</v>
      </c>
      <c r="E137" s="13">
        <v>15412.7</v>
      </c>
      <c r="F137" s="13">
        <v>12796.2</v>
      </c>
      <c r="G137" s="61">
        <f t="shared" si="2"/>
        <v>0.4455703078481965</v>
      </c>
      <c r="H137" s="61">
        <f t="shared" si="4"/>
        <v>0.8302374016233366</v>
      </c>
      <c r="I137" s="11"/>
    </row>
    <row r="138" spans="1:9" ht="20.25" customHeight="1">
      <c r="A138" s="10" t="s">
        <v>19</v>
      </c>
      <c r="B138" s="12" t="s">
        <v>70</v>
      </c>
      <c r="C138" s="10"/>
      <c r="D138" s="13">
        <f>D139++D140</f>
        <v>113497.09999999999</v>
      </c>
      <c r="E138" s="13">
        <f>E139++E140</f>
        <v>57398.399999999994</v>
      </c>
      <c r="F138" s="13">
        <f>F139++F140</f>
        <v>51972.299999999996</v>
      </c>
      <c r="G138" s="61">
        <f t="shared" si="2"/>
        <v>0.45791742696509424</v>
      </c>
      <c r="H138" s="61">
        <f t="shared" si="4"/>
        <v>0.9054660060210737</v>
      </c>
      <c r="I138" s="11"/>
    </row>
    <row r="139" spans="1:9" ht="20.25" customHeight="1">
      <c r="A139" s="10" t="s">
        <v>20</v>
      </c>
      <c r="B139" s="12" t="s">
        <v>21</v>
      </c>
      <c r="C139" s="10" t="s">
        <v>20</v>
      </c>
      <c r="D139" s="13">
        <v>85860.4</v>
      </c>
      <c r="E139" s="13">
        <v>44296.1</v>
      </c>
      <c r="F139" s="13">
        <v>39931.7</v>
      </c>
      <c r="G139" s="61">
        <f aca="true" t="shared" si="5" ref="G139:G165">F139/D139</f>
        <v>0.4650770320194176</v>
      </c>
      <c r="H139" s="61">
        <f t="shared" si="4"/>
        <v>0.9014721386307146</v>
      </c>
      <c r="I139" s="11"/>
    </row>
    <row r="140" spans="1:9" ht="20.25" customHeight="1">
      <c r="A140" s="10" t="s">
        <v>22</v>
      </c>
      <c r="B140" s="12" t="s">
        <v>136</v>
      </c>
      <c r="C140" s="10" t="s">
        <v>22</v>
      </c>
      <c r="D140" s="13">
        <v>27636.7</v>
      </c>
      <c r="E140" s="13">
        <v>13102.3</v>
      </c>
      <c r="F140" s="13">
        <v>12040.6</v>
      </c>
      <c r="G140" s="61">
        <f t="shared" si="5"/>
        <v>0.43567430264829016</v>
      </c>
      <c r="H140" s="61">
        <f t="shared" si="4"/>
        <v>0.918968425390962</v>
      </c>
      <c r="I140" s="11"/>
    </row>
    <row r="141" spans="1:9" ht="20.25" customHeight="1">
      <c r="A141" s="27" t="s">
        <v>23</v>
      </c>
      <c r="B141" s="37" t="s">
        <v>24</v>
      </c>
      <c r="C141" s="27"/>
      <c r="D141" s="13">
        <f>D142+D143+D147+D152</f>
        <v>23631.4</v>
      </c>
      <c r="E141" s="13">
        <f>E142+E143+E147+E152</f>
        <v>15729.5</v>
      </c>
      <c r="F141" s="13">
        <f>F142+F143+F147+F152</f>
        <v>12504.599999999999</v>
      </c>
      <c r="G141" s="61">
        <f t="shared" si="5"/>
        <v>0.529151891127906</v>
      </c>
      <c r="H141" s="61">
        <f t="shared" si="4"/>
        <v>0.7949775898788899</v>
      </c>
      <c r="I141" s="11"/>
    </row>
    <row r="142" spans="1:9" ht="23.25" customHeight="1">
      <c r="A142" s="27" t="s">
        <v>25</v>
      </c>
      <c r="B142" s="37" t="s">
        <v>88</v>
      </c>
      <c r="C142" s="27" t="s">
        <v>25</v>
      </c>
      <c r="D142" s="13">
        <v>1465.5</v>
      </c>
      <c r="E142" s="13">
        <v>1090.3</v>
      </c>
      <c r="F142" s="13">
        <v>834.8</v>
      </c>
      <c r="G142" s="61">
        <f t="shared" si="5"/>
        <v>0.5696349368816104</v>
      </c>
      <c r="H142" s="61">
        <f t="shared" si="4"/>
        <v>0.7656608272952399</v>
      </c>
      <c r="I142" s="11"/>
    </row>
    <row r="143" spans="1:9" ht="21.75" customHeight="1">
      <c r="A143" s="27" t="s">
        <v>26</v>
      </c>
      <c r="B143" s="37" t="s">
        <v>123</v>
      </c>
      <c r="C143" s="27" t="s">
        <v>26</v>
      </c>
      <c r="D143" s="13">
        <v>14744.7</v>
      </c>
      <c r="E143" s="13">
        <v>10132</v>
      </c>
      <c r="F143" s="13">
        <v>8839</v>
      </c>
      <c r="G143" s="61">
        <f t="shared" si="5"/>
        <v>0.5994696399384185</v>
      </c>
      <c r="H143" s="61">
        <f t="shared" si="4"/>
        <v>0.8723845242795104</v>
      </c>
      <c r="I143" s="11"/>
    </row>
    <row r="144" spans="1:9" ht="25.5" customHeight="1" hidden="1">
      <c r="A144" s="27" t="s">
        <v>27</v>
      </c>
      <c r="B144" s="37" t="s">
        <v>189</v>
      </c>
      <c r="C144" s="27" t="s">
        <v>27</v>
      </c>
      <c r="D144" s="13">
        <f>9-9</f>
        <v>0</v>
      </c>
      <c r="E144" s="13">
        <f>7.8-7.8</f>
        <v>0</v>
      </c>
      <c r="F144" s="13">
        <f>5.3-5.3</f>
        <v>0</v>
      </c>
      <c r="G144" s="61" t="e">
        <f t="shared" si="5"/>
        <v>#DIV/0!</v>
      </c>
      <c r="H144" s="61" t="e">
        <f t="shared" si="4"/>
        <v>#DIV/0!</v>
      </c>
      <c r="I144" s="11"/>
    </row>
    <row r="145" spans="1:9" ht="75.75" customHeight="1" hidden="1">
      <c r="A145" s="27"/>
      <c r="B145" s="37" t="s">
        <v>273</v>
      </c>
      <c r="C145" s="27" t="s">
        <v>231</v>
      </c>
      <c r="D145" s="13">
        <f>15+143.6+95.9</f>
        <v>254.5</v>
      </c>
      <c r="E145" s="13">
        <f>15+143.6+95.9</f>
        <v>254.5</v>
      </c>
      <c r="F145" s="13">
        <f>15+143.6+95.9</f>
        <v>254.5</v>
      </c>
      <c r="G145" s="61">
        <f t="shared" si="5"/>
        <v>1</v>
      </c>
      <c r="H145" s="61">
        <f t="shared" si="4"/>
        <v>1</v>
      </c>
      <c r="I145" s="11"/>
    </row>
    <row r="146" spans="1:9" ht="51" customHeight="1" hidden="1">
      <c r="A146" s="27" t="s">
        <v>27</v>
      </c>
      <c r="B146" s="37" t="s">
        <v>145</v>
      </c>
      <c r="C146" s="27" t="s">
        <v>146</v>
      </c>
      <c r="D146" s="13">
        <f>143.6-143.6</f>
        <v>0</v>
      </c>
      <c r="E146" s="13">
        <f>143.6-143.6</f>
        <v>0</v>
      </c>
      <c r="F146" s="13">
        <f>143.6-143.6</f>
        <v>0</v>
      </c>
      <c r="G146" s="61" t="e">
        <f t="shared" si="5"/>
        <v>#DIV/0!</v>
      </c>
      <c r="H146" s="61" t="e">
        <f t="shared" si="4"/>
        <v>#DIV/0!</v>
      </c>
      <c r="I146" s="11"/>
    </row>
    <row r="147" spans="1:9" ht="63" customHeight="1">
      <c r="A147" s="27" t="s">
        <v>27</v>
      </c>
      <c r="B147" s="37" t="s">
        <v>273</v>
      </c>
      <c r="C147" s="27" t="s">
        <v>231</v>
      </c>
      <c r="D147" s="13">
        <f>15+143.6+95.9</f>
        <v>254.5</v>
      </c>
      <c r="E147" s="13">
        <f>15+143.6+95.9</f>
        <v>254.5</v>
      </c>
      <c r="F147" s="13">
        <f>15+143.6+95.9</f>
        <v>254.5</v>
      </c>
      <c r="G147" s="61">
        <f t="shared" si="5"/>
        <v>1</v>
      </c>
      <c r="H147" s="61">
        <f t="shared" si="4"/>
        <v>1</v>
      </c>
      <c r="I147" s="11"/>
    </row>
    <row r="148" spans="1:9" ht="22.5" customHeight="1" hidden="1">
      <c r="A148" s="10" t="s">
        <v>26</v>
      </c>
      <c r="B148" s="12" t="s">
        <v>92</v>
      </c>
      <c r="C148" s="10" t="s">
        <v>93</v>
      </c>
      <c r="D148" s="13">
        <v>0</v>
      </c>
      <c r="E148" s="13">
        <v>0</v>
      </c>
      <c r="F148" s="13">
        <v>0</v>
      </c>
      <c r="G148" s="61" t="e">
        <f t="shared" si="5"/>
        <v>#DIV/0!</v>
      </c>
      <c r="H148" s="61" t="e">
        <f t="shared" si="4"/>
        <v>#DIV/0!</v>
      </c>
      <c r="I148" s="11"/>
    </row>
    <row r="149" spans="1:9" ht="35.25" customHeight="1" hidden="1">
      <c r="A149" s="10" t="s">
        <v>26</v>
      </c>
      <c r="B149" s="12" t="s">
        <v>79</v>
      </c>
      <c r="C149" s="10" t="s">
        <v>80</v>
      </c>
      <c r="D149" s="13">
        <v>0</v>
      </c>
      <c r="E149" s="13">
        <v>0</v>
      </c>
      <c r="F149" s="13">
        <v>0</v>
      </c>
      <c r="G149" s="61" t="e">
        <f t="shared" si="5"/>
        <v>#DIV/0!</v>
      </c>
      <c r="H149" s="61" t="e">
        <f t="shared" si="4"/>
        <v>#DIV/0!</v>
      </c>
      <c r="I149" s="11"/>
    </row>
    <row r="150" spans="1:9" ht="30.75" customHeight="1" hidden="1">
      <c r="A150" s="10" t="s">
        <v>26</v>
      </c>
      <c r="B150" s="12" t="s">
        <v>94</v>
      </c>
      <c r="C150" s="10" t="s">
        <v>95</v>
      </c>
      <c r="D150" s="13">
        <v>0</v>
      </c>
      <c r="E150" s="13">
        <v>0</v>
      </c>
      <c r="F150" s="13">
        <v>0</v>
      </c>
      <c r="G150" s="61" t="e">
        <f t="shared" si="5"/>
        <v>#DIV/0!</v>
      </c>
      <c r="H150" s="61" t="e">
        <f t="shared" si="4"/>
        <v>#DIV/0!</v>
      </c>
      <c r="I150" s="11"/>
    </row>
    <row r="151" spans="1:9" ht="9" customHeight="1" hidden="1">
      <c r="A151" s="10" t="s">
        <v>26</v>
      </c>
      <c r="B151" s="12" t="s">
        <v>97</v>
      </c>
      <c r="C151" s="10" t="s">
        <v>96</v>
      </c>
      <c r="D151" s="13">
        <v>0</v>
      </c>
      <c r="E151" s="13">
        <v>0</v>
      </c>
      <c r="F151" s="13">
        <v>0</v>
      </c>
      <c r="G151" s="61" t="e">
        <f t="shared" si="5"/>
        <v>#DIV/0!</v>
      </c>
      <c r="H151" s="61" t="e">
        <f t="shared" si="4"/>
        <v>#DIV/0!</v>
      </c>
      <c r="I151" s="11"/>
    </row>
    <row r="152" spans="1:9" ht="56.25" customHeight="1">
      <c r="A152" s="10" t="s">
        <v>27</v>
      </c>
      <c r="B152" s="12" t="s">
        <v>274</v>
      </c>
      <c r="C152" s="10" t="s">
        <v>107</v>
      </c>
      <c r="D152" s="13">
        <f>7157.7+9</f>
        <v>7166.7</v>
      </c>
      <c r="E152" s="13">
        <f>4244.9+7.8</f>
        <v>4252.7</v>
      </c>
      <c r="F152" s="13">
        <f>2571+5.3</f>
        <v>2576.3</v>
      </c>
      <c r="G152" s="61">
        <f t="shared" si="5"/>
        <v>0.35948204892070273</v>
      </c>
      <c r="H152" s="61">
        <f t="shared" si="4"/>
        <v>0.605803371975451</v>
      </c>
      <c r="I152" s="11"/>
    </row>
    <row r="153" spans="1:9" ht="26.25" customHeight="1">
      <c r="A153" s="10" t="s">
        <v>28</v>
      </c>
      <c r="B153" s="12" t="s">
        <v>53</v>
      </c>
      <c r="C153" s="10"/>
      <c r="D153" s="13">
        <f>D154</f>
        <v>829.9</v>
      </c>
      <c r="E153" s="13">
        <f>E154</f>
        <v>487</v>
      </c>
      <c r="F153" s="13">
        <f>F154</f>
        <v>471.2</v>
      </c>
      <c r="G153" s="61">
        <f t="shared" si="5"/>
        <v>0.5677792505121099</v>
      </c>
      <c r="H153" s="61">
        <f t="shared" si="4"/>
        <v>0.9675564681724845</v>
      </c>
      <c r="I153" s="11"/>
    </row>
    <row r="154" spans="1:9" ht="34.5" customHeight="1">
      <c r="A154" s="10" t="s">
        <v>54</v>
      </c>
      <c r="B154" s="12" t="s">
        <v>55</v>
      </c>
      <c r="C154" s="10" t="s">
        <v>54</v>
      </c>
      <c r="D154" s="13">
        <v>829.9</v>
      </c>
      <c r="E154" s="13">
        <v>487</v>
      </c>
      <c r="F154" s="13">
        <v>471.2</v>
      </c>
      <c r="G154" s="61">
        <f t="shared" si="5"/>
        <v>0.5677792505121099</v>
      </c>
      <c r="H154" s="61">
        <f t="shared" si="4"/>
        <v>0.9675564681724845</v>
      </c>
      <c r="I154" s="11"/>
    </row>
    <row r="155" spans="1:9" ht="27" customHeight="1">
      <c r="A155" s="10" t="s">
        <v>56</v>
      </c>
      <c r="B155" s="12" t="s">
        <v>57</v>
      </c>
      <c r="C155" s="10"/>
      <c r="D155" s="13">
        <f>D156</f>
        <v>954.2</v>
      </c>
      <c r="E155" s="13">
        <f>E156</f>
        <v>558.7</v>
      </c>
      <c r="F155" s="13">
        <f>F156</f>
        <v>139.1</v>
      </c>
      <c r="G155" s="61">
        <f t="shared" si="5"/>
        <v>0.14577656675749318</v>
      </c>
      <c r="H155" s="61">
        <f t="shared" si="4"/>
        <v>0.24897082512976548</v>
      </c>
      <c r="I155" s="11"/>
    </row>
    <row r="156" spans="1:9" ht="17.25" customHeight="1">
      <c r="A156" s="10" t="s">
        <v>58</v>
      </c>
      <c r="B156" s="12" t="s">
        <v>59</v>
      </c>
      <c r="C156" s="10" t="s">
        <v>58</v>
      </c>
      <c r="D156" s="13">
        <v>954.2</v>
      </c>
      <c r="E156" s="13">
        <v>558.7</v>
      </c>
      <c r="F156" s="13">
        <v>139.1</v>
      </c>
      <c r="G156" s="61">
        <f t="shared" si="5"/>
        <v>0.14577656675749318</v>
      </c>
      <c r="H156" s="61">
        <f t="shared" si="4"/>
        <v>0.24897082512976548</v>
      </c>
      <c r="I156" s="11"/>
    </row>
    <row r="157" spans="1:9" ht="17.25" customHeight="1" hidden="1">
      <c r="A157" s="10"/>
      <c r="B157" s="12" t="s">
        <v>190</v>
      </c>
      <c r="C157" s="10"/>
      <c r="D157" s="13">
        <v>324</v>
      </c>
      <c r="E157" s="13">
        <v>324</v>
      </c>
      <c r="F157" s="13">
        <v>0</v>
      </c>
      <c r="G157" s="61">
        <f t="shared" si="5"/>
        <v>0</v>
      </c>
      <c r="H157" s="61">
        <f t="shared" si="4"/>
        <v>0</v>
      </c>
      <c r="I157" s="11"/>
    </row>
    <row r="158" spans="1:9" ht="35.25" customHeight="1">
      <c r="A158" s="10" t="s">
        <v>60</v>
      </c>
      <c r="B158" s="12" t="s">
        <v>61</v>
      </c>
      <c r="C158" s="10"/>
      <c r="D158" s="13">
        <f>D159</f>
        <v>729</v>
      </c>
      <c r="E158" s="13">
        <f>E159</f>
        <v>255.2</v>
      </c>
      <c r="F158" s="13">
        <f>F159</f>
        <v>0</v>
      </c>
      <c r="G158" s="61">
        <f t="shared" si="5"/>
        <v>0</v>
      </c>
      <c r="H158" s="61">
        <f t="shared" si="4"/>
        <v>0</v>
      </c>
      <c r="I158" s="11"/>
    </row>
    <row r="159" spans="1:9" ht="30.75" customHeight="1">
      <c r="A159" s="10" t="s">
        <v>62</v>
      </c>
      <c r="B159" s="12" t="s">
        <v>81</v>
      </c>
      <c r="C159" s="10" t="s">
        <v>62</v>
      </c>
      <c r="D159" s="13">
        <v>729</v>
      </c>
      <c r="E159" s="13">
        <v>255.2</v>
      </c>
      <c r="F159" s="13">
        <v>0</v>
      </c>
      <c r="G159" s="61">
        <f t="shared" si="5"/>
        <v>0</v>
      </c>
      <c r="H159" s="61">
        <f t="shared" si="4"/>
        <v>0</v>
      </c>
      <c r="I159" s="11"/>
    </row>
    <row r="160" spans="1:9" ht="19.5" customHeight="1">
      <c r="A160" s="10" t="s">
        <v>63</v>
      </c>
      <c r="B160" s="12" t="s">
        <v>66</v>
      </c>
      <c r="C160" s="10"/>
      <c r="D160" s="13">
        <f>D161+D163+D162</f>
        <v>5669.9</v>
      </c>
      <c r="E160" s="13">
        <f>E161+E163+E162</f>
        <v>4335</v>
      </c>
      <c r="F160" s="13">
        <f>F161+F163+F162</f>
        <v>2332</v>
      </c>
      <c r="G160" s="61">
        <f t="shared" si="5"/>
        <v>0.41129473182948556</v>
      </c>
      <c r="H160" s="61">
        <f t="shared" si="4"/>
        <v>0.5379469434832757</v>
      </c>
      <c r="I160" s="11"/>
    </row>
    <row r="161" spans="1:9" ht="66" customHeight="1">
      <c r="A161" s="10" t="s">
        <v>64</v>
      </c>
      <c r="B161" s="12" t="s">
        <v>108</v>
      </c>
      <c r="C161" s="10" t="s">
        <v>109</v>
      </c>
      <c r="D161" s="13">
        <v>5669.9</v>
      </c>
      <c r="E161" s="13">
        <v>4335</v>
      </c>
      <c r="F161" s="13">
        <v>2332</v>
      </c>
      <c r="G161" s="61">
        <f t="shared" si="5"/>
        <v>0.41129473182948556</v>
      </c>
      <c r="H161" s="61">
        <f t="shared" si="4"/>
        <v>0.5379469434832757</v>
      </c>
      <c r="I161" s="11"/>
    </row>
    <row r="162" spans="1:9" ht="36" customHeight="1" hidden="1">
      <c r="A162" s="10" t="s">
        <v>64</v>
      </c>
      <c r="B162" s="12" t="s">
        <v>110</v>
      </c>
      <c r="C162" s="10" t="s">
        <v>111</v>
      </c>
      <c r="D162" s="13">
        <v>0</v>
      </c>
      <c r="E162" s="13">
        <v>0</v>
      </c>
      <c r="F162" s="13">
        <v>0</v>
      </c>
      <c r="G162" s="61" t="e">
        <f t="shared" si="5"/>
        <v>#DIV/0!</v>
      </c>
      <c r="H162" s="61" t="e">
        <f t="shared" si="4"/>
        <v>#DIV/0!</v>
      </c>
      <c r="I162" s="11"/>
    </row>
    <row r="163" spans="1:9" ht="30.75" customHeight="1" hidden="1">
      <c r="A163" s="10" t="s">
        <v>65</v>
      </c>
      <c r="B163" s="12" t="s">
        <v>89</v>
      </c>
      <c r="C163" s="10" t="s">
        <v>112</v>
      </c>
      <c r="D163" s="13">
        <v>0</v>
      </c>
      <c r="E163" s="13">
        <v>0</v>
      </c>
      <c r="F163" s="13">
        <v>0</v>
      </c>
      <c r="G163" s="61" t="e">
        <f t="shared" si="5"/>
        <v>#DIV/0!</v>
      </c>
      <c r="H163" s="61" t="e">
        <f t="shared" si="4"/>
        <v>#DIV/0!</v>
      </c>
      <c r="I163" s="11"/>
    </row>
    <row r="164" spans="1:9" ht="26.25" customHeight="1">
      <c r="A164" s="27"/>
      <c r="B164" s="37" t="s">
        <v>29</v>
      </c>
      <c r="C164" s="27"/>
      <c r="D164" s="13">
        <f>D43+D58+D65+D113+D131+D138+D141+D153+D155+D158+D160</f>
        <v>964841.5</v>
      </c>
      <c r="E164" s="13">
        <f>E43+E58+E65+E113+E131+E138+E141+E153+E155+E158+E160</f>
        <v>644835.2999999999</v>
      </c>
      <c r="F164" s="13">
        <f>F43+F58+F65+F113+F131+F138+F141+F153+F155+F158+F160</f>
        <v>389254.8</v>
      </c>
      <c r="G164" s="61">
        <f t="shared" si="5"/>
        <v>0.40343911409283284</v>
      </c>
      <c r="H164" s="61">
        <f t="shared" si="4"/>
        <v>0.6036499552676474</v>
      </c>
      <c r="I164" s="11"/>
    </row>
    <row r="165" spans="1:9" ht="19.5" customHeight="1">
      <c r="A165" s="9"/>
      <c r="B165" s="12" t="s">
        <v>41</v>
      </c>
      <c r="C165" s="10"/>
      <c r="D165" s="38">
        <f>D160</f>
        <v>5669.9</v>
      </c>
      <c r="E165" s="38">
        <f>E160</f>
        <v>4335</v>
      </c>
      <c r="F165" s="38">
        <f>F160</f>
        <v>2332</v>
      </c>
      <c r="G165" s="61">
        <f t="shared" si="5"/>
        <v>0.41129473182948556</v>
      </c>
      <c r="H165" s="61">
        <f t="shared" si="4"/>
        <v>0.5379469434832757</v>
      </c>
      <c r="I165" s="11"/>
    </row>
    <row r="166" spans="4:7" ht="16.5" hidden="1">
      <c r="D166" s="39"/>
      <c r="E166" s="39"/>
      <c r="F166" s="39"/>
      <c r="G166" s="39"/>
    </row>
    <row r="167" spans="4:7" ht="16.5">
      <c r="D167" s="39"/>
      <c r="E167" s="39"/>
      <c r="F167" s="39"/>
      <c r="G167" s="39"/>
    </row>
    <row r="168" spans="2:7" ht="16.5">
      <c r="B168" s="3" t="s">
        <v>137</v>
      </c>
      <c r="D168" s="39"/>
      <c r="E168" s="39"/>
      <c r="F168" s="39">
        <v>34060</v>
      </c>
      <c r="G168" s="39"/>
    </row>
    <row r="169" spans="2:7" ht="16.5" hidden="1">
      <c r="B169" s="4" t="s">
        <v>138</v>
      </c>
      <c r="D169" s="39"/>
      <c r="E169" s="39"/>
      <c r="F169" s="39">
        <v>0</v>
      </c>
      <c r="G169" s="39"/>
    </row>
    <row r="170" spans="2:7" ht="16.5" hidden="1">
      <c r="B170" s="3" t="s">
        <v>42</v>
      </c>
      <c r="D170" s="39"/>
      <c r="E170" s="39"/>
      <c r="F170" s="39"/>
      <c r="G170" s="39"/>
    </row>
    <row r="171" spans="2:9" ht="16.5" hidden="1">
      <c r="B171" s="3" t="s">
        <v>43</v>
      </c>
      <c r="D171" s="39"/>
      <c r="E171" s="39"/>
      <c r="F171" s="39"/>
      <c r="G171" s="39"/>
      <c r="H171" s="41"/>
      <c r="I171" s="42"/>
    </row>
    <row r="172" spans="4:7" ht="16.5" hidden="1">
      <c r="D172" s="39"/>
      <c r="E172" s="39"/>
      <c r="F172" s="39"/>
      <c r="G172" s="39"/>
    </row>
    <row r="173" spans="2:7" ht="16.5" hidden="1">
      <c r="B173" s="3" t="s">
        <v>44</v>
      </c>
      <c r="D173" s="39"/>
      <c r="E173" s="39"/>
      <c r="F173" s="39"/>
      <c r="G173" s="39"/>
    </row>
    <row r="174" spans="2:9" ht="16.5" hidden="1">
      <c r="B174" s="3" t="s">
        <v>45</v>
      </c>
      <c r="D174" s="39"/>
      <c r="E174" s="39"/>
      <c r="F174" s="39">
        <v>0</v>
      </c>
      <c r="G174" s="39"/>
      <c r="H174" s="41"/>
      <c r="I174" s="42"/>
    </row>
    <row r="175" spans="4:7" ht="16.5" hidden="1">
      <c r="D175" s="39"/>
      <c r="E175" s="39"/>
      <c r="F175" s="39"/>
      <c r="G175" s="39"/>
    </row>
    <row r="176" spans="2:7" ht="16.5" hidden="1">
      <c r="B176" s="3" t="s">
        <v>46</v>
      </c>
      <c r="D176" s="39"/>
      <c r="E176" s="39"/>
      <c r="F176" s="39"/>
      <c r="G176" s="39"/>
    </row>
    <row r="177" spans="2:7" ht="16.5" hidden="1">
      <c r="B177" s="3" t="s">
        <v>47</v>
      </c>
      <c r="D177" s="39"/>
      <c r="E177" s="39"/>
      <c r="F177" s="39"/>
      <c r="G177" s="39"/>
    </row>
    <row r="178" spans="4:7" ht="16.5" hidden="1">
      <c r="D178" s="39"/>
      <c r="E178" s="39"/>
      <c r="F178" s="39"/>
      <c r="G178" s="39"/>
    </row>
    <row r="179" spans="2:7" ht="16.5" hidden="1">
      <c r="B179" s="4" t="s">
        <v>139</v>
      </c>
      <c r="D179" s="39"/>
      <c r="E179" s="39"/>
      <c r="F179" s="39">
        <v>0</v>
      </c>
      <c r="G179" s="39"/>
    </row>
    <row r="180" spans="4:8" ht="16.5" hidden="1">
      <c r="D180" s="39"/>
      <c r="E180" s="39"/>
      <c r="F180" s="39"/>
      <c r="G180" s="39"/>
      <c r="H180" s="43"/>
    </row>
    <row r="181" spans="2:7" ht="16.5" hidden="1">
      <c r="B181" s="4"/>
      <c r="D181" s="39"/>
      <c r="E181" s="39"/>
      <c r="F181" s="39"/>
      <c r="G181" s="39"/>
    </row>
    <row r="182" spans="2:7" ht="16.5">
      <c r="B182" s="4"/>
      <c r="D182" s="39"/>
      <c r="E182" s="39"/>
      <c r="F182" s="39"/>
      <c r="G182" s="39"/>
    </row>
    <row r="183" spans="2:7" ht="16.5">
      <c r="B183" s="3" t="s">
        <v>48</v>
      </c>
      <c r="D183" s="39"/>
      <c r="E183" s="39"/>
      <c r="F183" s="39">
        <f>F168+F37+F171+F174-F164-F177-F179+F169</f>
        <v>49608.79999999999</v>
      </c>
      <c r="G183" s="39"/>
    </row>
    <row r="184" spans="4:7" ht="16.5">
      <c r="D184" s="39"/>
      <c r="E184" s="39"/>
      <c r="F184" s="39"/>
      <c r="G184" s="39"/>
    </row>
    <row r="185" spans="3:9" ht="16.5">
      <c r="C185" s="3"/>
      <c r="D185" s="3"/>
      <c r="E185" s="3"/>
      <c r="F185" s="3"/>
      <c r="G185" s="39"/>
      <c r="H185" s="39"/>
      <c r="I185" s="44"/>
    </row>
    <row r="186" spans="2:7" ht="16.5">
      <c r="B186" s="84" t="s">
        <v>289</v>
      </c>
      <c r="C186" s="84"/>
      <c r="D186" s="84"/>
      <c r="E186" s="84"/>
      <c r="F186" s="84"/>
      <c r="G186" s="39"/>
    </row>
    <row r="187" ht="16.5" hidden="1"/>
    <row r="188" ht="16.5" hidden="1"/>
    <row r="189" ht="16.5" hidden="1"/>
    <row r="190" ht="16.5" hidden="1"/>
  </sheetData>
  <sheetProtection/>
  <mergeCells count="23">
    <mergeCell ref="B186:F186"/>
    <mergeCell ref="L45:N46"/>
    <mergeCell ref="F40:F41"/>
    <mergeCell ref="J45:K45"/>
    <mergeCell ref="E40:E41"/>
    <mergeCell ref="H40:H41"/>
    <mergeCell ref="J46:K46"/>
    <mergeCell ref="D1:H1"/>
    <mergeCell ref="A40:A41"/>
    <mergeCell ref="D3:D4"/>
    <mergeCell ref="C40:C41"/>
    <mergeCell ref="C3:C4"/>
    <mergeCell ref="A39:H39"/>
    <mergeCell ref="A2:H2"/>
    <mergeCell ref="G3:G4"/>
    <mergeCell ref="B40:B41"/>
    <mergeCell ref="F3:F4"/>
    <mergeCell ref="A3:A4"/>
    <mergeCell ref="H3:H4"/>
    <mergeCell ref="G40:G41"/>
    <mergeCell ref="D40:D41"/>
    <mergeCell ref="B3:B4"/>
    <mergeCell ref="E3:E4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2020-07-27T05:57:41Z</cp:lastPrinted>
  <dcterms:created xsi:type="dcterms:W3CDTF">1996-10-08T23:32:33Z</dcterms:created>
  <dcterms:modified xsi:type="dcterms:W3CDTF">2020-08-18T11:15:07Z</dcterms:modified>
  <cp:category/>
  <cp:version/>
  <cp:contentType/>
  <cp:contentStatus/>
</cp:coreProperties>
</file>