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<sst xmlns="http://schemas.openxmlformats.org/spreadsheetml/2006/main" count="1326" uniqueCount="430">
  <si>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</si>
  <si>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</si>
  <si>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</si>
  <si>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</si>
  <si>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</si>
  <si>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</si>
  <si>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</si>
  <si>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</si>
  <si>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</si>
  <si>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</si>
  <si>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</si>
  <si>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</si>
  <si>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</si>
  <si>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</si>
  <si>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</si>
  <si>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</si>
  <si>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</si>
  <si>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</si>
  <si>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</si>
  <si>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</si>
  <si>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</si>
  <si>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</si>
  <si>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</si>
  <si>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</si>
  <si>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</si>
  <si>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</si>
  <si>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</si>
  <si>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</si>
  <si>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</si>
  <si>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</si>
  <si>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</si>
  <si>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</si>
  <si>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</si>
  <si>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</si>
  <si>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</si>
  <si>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</si>
  <si>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</si>
  <si>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</si>
  <si>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</si>
  <si>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</si>
  <si>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</si>
  <si>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</si>
  <si>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</si>
  <si>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</si>
  <si>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</si>
  <si>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</si>
  <si>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</si>
  <si>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</si>
  <si>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</si>
  <si>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</si>
  <si>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</si>
  <si>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</si>
  <si>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</si>
  <si>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</si>
  <si>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</si>
  <si>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</si>
  <si>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</si>
  <si>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</si>
  <si>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</si>
  <si>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</si>
  <si>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</si>
  <si>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</si>
  <si>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</si>
  <si>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</si>
  <si>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</si>
  <si>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</si>
  <si>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</si>
  <si>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</si>
  <si>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</si>
  <si>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</si>
  <si>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</si>
  <si>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</si>
  <si>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</si>
  <si>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</si>
  <si>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</si>
  <si>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</si>
  <si>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</si>
  <si>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</si>
  <si>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</si>
  <si>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</si>
  <si>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</si>
  <si>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</si>
  <si>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</si>
  <si>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</si>
  <si>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</si>
  <si>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</si>
  <si>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</si>
  <si>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</si>
  <si>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</si>
  <si>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</si>
  <si>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</si>
  <si>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</si>
  <si>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</si>
  <si>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</si>
  <si>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</si>
  <si>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</si>
  <si>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</si>
  <si>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</si>
  <si>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</si>
  <si>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</si>
  <si>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</si>
  <si>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</si>
  <si>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</si>
  <si>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</si>
  <si>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</si>
  <si>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</si>
  <si>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</si>
  <si>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</si>
  <si>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</si>
  <si>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</si>
  <si>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</si>
  <si>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</si>
  <si>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</si>
  <si>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</si>
  <si>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</si>
  <si>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</si>
  <si>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</si>
  <si>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</si>
  <si>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</si>
  <si>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</si>
  <si>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</si>
  <si>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</si>
  <si>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</si>
  <si>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</si>
  <si>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</si>
  <si>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</si>
  <si>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</si>
  <si>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</si>
  <si>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</si>
  <si>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</si>
  <si>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</si>
  <si>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</si>
  <si>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</si>
  <si>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</si>
  <si>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</si>
  <si>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</si>
  <si>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</si>
  <si>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</si>
  <si>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</si>
  <si>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</si>
  <si>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</si>
  <si>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</si>
  <si>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</si>
  <si>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</si>
  <si>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</si>
  <si>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</si>
  <si>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</si>
  <si>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% к год.плану</t>
  </si>
  <si>
    <t>Осуществление полномочий по подготовке проведения статистических переписей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</si>
  <si>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</si>
  <si>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</si>
  <si>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</si>
  <si>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</si>
  <si>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</si>
  <si>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</si>
  <si>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</si>
  <si>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</si>
  <si>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</si>
  <si>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</si>
  <si>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</si>
  <si>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</si>
  <si>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</si>
  <si>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</si>
  <si>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</si>
  <si>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</si>
  <si>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</si>
  <si>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</si>
  <si>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</si>
  <si>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</si>
  <si>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</si>
  <si>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</si>
  <si>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5220610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</si>
  <si>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</si>
  <si>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</si>
  <si>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</si>
  <si>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</si>
  <si>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</si>
  <si>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</si>
  <si>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</si>
  <si>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</si>
  <si>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</si>
  <si>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</si>
  <si>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</si>
  <si>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</si>
  <si>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</si>
  <si>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</si>
  <si>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</si>
  <si>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</si>
  <si>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</si>
  <si>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</si>
  <si>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</si>
  <si>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возм затрат по сод.помещ.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</si>
  <si>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</si>
  <si>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</si>
  <si>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</si>
  <si>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</si>
  <si>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</si>
  <si>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</si>
  <si>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</si>
  <si>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</si>
  <si>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</si>
  <si>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выполнение других обязательств</t>
  </si>
  <si>
    <t>7954206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</si>
  <si>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</si>
  <si>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</si>
  <si>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</si>
  <si>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</si>
  <si>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</si>
  <si>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</si>
  <si>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</si>
  <si>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</si>
  <si>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</si>
  <si>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</si>
  <si>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</si>
  <si>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</si>
  <si>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9510100</t>
  </si>
  <si>
    <t>в том числе Мероприятия по приобретению материальных ценностей(приобретение инвентаря для детского сада)</t>
  </si>
  <si>
    <t>Доплаты к пенсиям муниципальных служащих</t>
  </si>
  <si>
    <t>5107310  1003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</si>
  <si>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</si>
  <si>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</si>
  <si>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</si>
  <si>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</si>
  <si>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</si>
  <si>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</si>
  <si>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(дополнит. площади)</t>
  </si>
  <si>
    <t>Обеспечение деятельности представительного органа муниципального образования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</si>
  <si>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</si>
  <si>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Отлов и содержание безнадзорных животных</t>
  </si>
  <si>
    <t>Предоставление субсидий бюджетным учреждениям (ДЮСШ)</t>
  </si>
  <si>
    <t>Предоставление субсидий бюджетным учреждениям  (ФОК, Локомотив)</t>
  </si>
  <si>
    <t>Озеленение</t>
  </si>
  <si>
    <t>9910100</t>
  </si>
  <si>
    <t>Мероприятия в области молодежной политики муниципального образования</t>
  </si>
  <si>
    <t>9920200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</si>
  <si>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</si>
  <si>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</si>
  <si>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</si>
  <si>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</si>
  <si>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</si>
  <si>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</si>
  <si>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</si>
  <si>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Выполнение других обязательств муниципального образования</t>
  </si>
  <si>
    <t>Подпрограмма "Модернизация  объектов коммунальной инфраструктуры"</t>
  </si>
  <si>
    <t>Благоустройство, в том числе:</t>
  </si>
  <si>
    <t>В том числе внутренние обороты</t>
  </si>
  <si>
    <t>ИТОГО конс. доходы без оборотов</t>
  </si>
  <si>
    <t>9412000</t>
  </si>
  <si>
    <t>5209502  5209602</t>
  </si>
  <si>
    <t>Оплата за газ для поддержания вечного огня</t>
  </si>
  <si>
    <t>Отдел по управл.имуществом (и компенсация уволенным городского отдела имущества)</t>
  </si>
  <si>
    <t>Расходы на судебные издержки и исполнение судебных решений (Фин.управление)</t>
  </si>
  <si>
    <t>9148500</t>
  </si>
  <si>
    <t>Дорожное хозяйство (дорожные фонды), в том числе</t>
  </si>
  <si>
    <t>Коммунальное хозяйство, в том числе:</t>
  </si>
  <si>
    <t xml:space="preserve">      - Улучшение эстетического состояния города (озеленение)</t>
  </si>
  <si>
    <t xml:space="preserve">       - Создание мест для полноценного отдыха граждан</t>
  </si>
  <si>
    <t xml:space="preserve">        -  Улучшение эстетического вида территорий городских кладбищ</t>
  </si>
  <si>
    <t xml:space="preserve">        -Улучшение архитектурного вида города</t>
  </si>
  <si>
    <t xml:space="preserve">        - Отлов и содержание безнадзорных животных</t>
  </si>
  <si>
    <t>Акцизы на нефтепродукты</t>
  </si>
  <si>
    <t>Расходы на судебные издержки и исполнение судебных решений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</si>
  <si>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</si>
  <si>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</si>
  <si>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9414200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</si>
  <si>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</si>
  <si>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</si>
  <si>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</si>
  <si>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Обеспечение мероприятий по переселению граждан из аварийного жилищного фонда (остатки 2013 года)за счет средств фонда и обл. бюджета</t>
  </si>
  <si>
    <t>5209502</t>
  </si>
  <si>
    <t>5209602</t>
  </si>
  <si>
    <t>Обеспечение мероприятий по переселению граждан из аварийного жилищного фонда за счет средств областного бюджета</t>
  </si>
  <si>
    <t>Обеспечение мероприятий по переселению граждан из аварийного жилищного фонда за счет ср-в Фонда содействия и реформирования</t>
  </si>
  <si>
    <t>Субсидии (переселение )</t>
  </si>
  <si>
    <t>Обеспечение мероприятий по переселению граждан из аварийного жилищного фонда за счет средств местного бюджета</t>
  </si>
  <si>
    <t>5209602 010000</t>
  </si>
  <si>
    <t>0701  9950100.9950200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</si>
  <si>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</si>
  <si>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</si>
  <si>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</si>
  <si>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</si>
  <si>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5209501</t>
  </si>
  <si>
    <t>Обеспечение мероприятий по капитальному ремонту многоквартирных домов за счет ГК-Фонд содействию реформированию ЖКХ</t>
  </si>
  <si>
    <t>Субсидии (кап. ремонт))</t>
  </si>
  <si>
    <t>0105</t>
  </si>
  <si>
    <t>0105120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</si>
  <si>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</si>
  <si>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</si>
  <si>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Судебная система</t>
  </si>
  <si>
    <t>8100000</t>
  </si>
  <si>
    <t>Муниципальная программа "Развитие малого и среднего предпринимательства в Ртищевском районе на 2014-2015 г.г."</t>
  </si>
  <si>
    <t>в том числе: Иные межбюджетные трансферты на обеспечение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Саратовской области в рамках государственной программы Саратовской области "Социальная поддержка граждан"</t>
  </si>
  <si>
    <t>0305224</t>
  </si>
  <si>
    <t>7230703</t>
  </si>
  <si>
    <t>Монтаж газопроводных стоек в с. Ерышовка</t>
  </si>
  <si>
    <t>5209601</t>
  </si>
  <si>
    <t>Обеспечение мероприятий по капитальному ремонту многоквартирных домов за счет средств местного бюджета</t>
  </si>
  <si>
    <t>Доходы мест. бюдж. от продажи имущ.зем</t>
  </si>
  <si>
    <t>Доходы мест. бюдж. от продажи земли.</t>
  </si>
  <si>
    <t>Доходы мест. бюдж. от продажи зем, имущ.</t>
  </si>
  <si>
    <t>Доходы мест.бюдж.от продажи имущ.зем</t>
  </si>
  <si>
    <t>6215064</t>
  </si>
  <si>
    <t>6317620</t>
  </si>
  <si>
    <t>Субсидии из областного бюджета на софинансирование расходных обязательств муниципальных районов и городских округов области по реализации мероприятий муниципальных программ развития малого и среднего предпринимательства</t>
  </si>
  <si>
    <t>Субсидии на государственную поддержку малого и среднего предпринимательства, включая крестьянские (фермерские) хозяйства (федеральные средства)</t>
  </si>
  <si>
    <t>В том числе Исполнение полномочий по соглашениям на организацию в границах поселений тепло-водоснабжения, водоотведения, снабжения населения топливом (убытки)</t>
  </si>
  <si>
    <t xml:space="preserve">Доходы мест. бюдж. от продажи имущ.и земли </t>
  </si>
  <si>
    <t>Доходы мест. бюдж. от продажи имущ.земл</t>
  </si>
  <si>
    <t>7240000</t>
  </si>
  <si>
    <t>Подпрограмма "Градостроительное планирование развития территорий поселений Ртищевского муниципального района на 2014-2016 годы"</t>
  </si>
  <si>
    <t>В ТОМ ЧИСЛЕ за счет полномочий</t>
  </si>
  <si>
    <t>Молодежная политика и оздоровление детей</t>
  </si>
  <si>
    <t>Улучшение санитарного состояния города (Ликвидация несанкционированных свалок)</t>
  </si>
  <si>
    <t>Содержание мест захоронения</t>
  </si>
  <si>
    <t>перечисление остатков субсидий бюджетного учреждения 2014 года</t>
  </si>
  <si>
    <t>9140008200</t>
  </si>
  <si>
    <t>9530005310</t>
  </si>
  <si>
    <t>9530005330</t>
  </si>
  <si>
    <t>9530005340</t>
  </si>
  <si>
    <t>9530005350</t>
  </si>
  <si>
    <t>9930006400</t>
  </si>
  <si>
    <t>9610007100</t>
  </si>
  <si>
    <t>9930008100</t>
  </si>
  <si>
    <t>Расходы на обеспечение функций центрального аппарата</t>
  </si>
  <si>
    <t>9130002200</t>
  </si>
  <si>
    <t>9390004200</t>
  </si>
  <si>
    <t>Расходы по исполнительным листам</t>
  </si>
  <si>
    <t>9910008510</t>
  </si>
  <si>
    <t>79103V0000</t>
  </si>
  <si>
    <t>7920100940</t>
  </si>
  <si>
    <t>79302V0000</t>
  </si>
  <si>
    <t>Подпрограмма "Проведение усиления антитеррористической защищенности населения на территории Ртищевского муниципального района на 2014 - 2016 годы"</t>
  </si>
  <si>
    <t>Подпрограмма "Осуществление противодействия злоупотреблению наркотическим и психотропным веществам и их незаконному обороту на территории Ртищевского муниципального района на 2014 - 2016 годы"</t>
  </si>
  <si>
    <t>75301G0800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</si>
  <si>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</si>
  <si>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</si>
  <si>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</si>
  <si>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</si>
  <si>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>Мероприятия в области коммунального хозяйства</t>
  </si>
  <si>
    <t>9520005210</t>
  </si>
  <si>
    <t>Ведомственная целевая программа "Комплексное благоустройство города Ртищево" на 2016 год, в том числе:</t>
  </si>
  <si>
    <t>Формовочная обрезка деревьев</t>
  </si>
  <si>
    <t>8000100820</t>
  </si>
  <si>
    <t>Приобретение и посадка цветочной рассады</t>
  </si>
  <si>
    <t>8000100830</t>
  </si>
  <si>
    <t>Спил отдельно стоящих аварийных деревьев</t>
  </si>
  <si>
    <t>8000100840</t>
  </si>
  <si>
    <t>Ликвидация несанкционированных свалок</t>
  </si>
  <si>
    <t>8000200850</t>
  </si>
  <si>
    <t>Обустройство городского пляжа</t>
  </si>
  <si>
    <t>8000300860</t>
  </si>
  <si>
    <t>8000400870</t>
  </si>
  <si>
    <t>Уборка территорий городских кладбищ</t>
  </si>
  <si>
    <t>8000600880</t>
  </si>
  <si>
    <t>80007V0000</t>
  </si>
  <si>
    <t>Основное мероприятие "Асфальтирование пешеходных дорожек в городском Парке культуры и отдыха"</t>
  </si>
  <si>
    <t>8000800890</t>
  </si>
  <si>
    <t>Асфальтирование пешеходных дорожек</t>
  </si>
  <si>
    <t>Укладка бордюрного камня</t>
  </si>
  <si>
    <t>8000800900</t>
  </si>
  <si>
    <t>8000800910</t>
  </si>
  <si>
    <t>Изготовление и установка парковых скамеек</t>
  </si>
  <si>
    <t>8000800920</t>
  </si>
  <si>
    <t>Установка светильников</t>
  </si>
  <si>
    <t>8000800930</t>
  </si>
  <si>
    <t>Изготовление и установка урн для мусора</t>
  </si>
  <si>
    <t>9330004110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</si>
  <si>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</si>
  <si>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</si>
  <si>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</si>
  <si>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75101V0000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</si>
  <si>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2014 - 2016 годы", в том числе:</t>
  </si>
  <si>
    <t>7510000000</t>
  </si>
  <si>
    <t>Основное мероприятие "Обустройство улично-дорожной сети дорожными знаками"</t>
  </si>
  <si>
    <t>Основное мероприятие "Нанесение дорожной разметки на улично-дорожную сеть"</t>
  </si>
  <si>
    <t>75103V0000</t>
  </si>
  <si>
    <t>9930077Д00</t>
  </si>
  <si>
    <t>Проведение мероприятий по отлову и содержанию безнадзорных животных</t>
  </si>
  <si>
    <t>75302G0800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</si>
  <si>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</si>
  <si>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75401D7300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</si>
  <si>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собственность, за счет средств областного дорожного фонда</t>
  </si>
  <si>
    <t>75401S7300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</si>
  <si>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 (софинансирование местный бюджет)</t>
  </si>
  <si>
    <t>9400006700</t>
  </si>
  <si>
    <t>72301V0000</t>
  </si>
  <si>
    <t xml:space="preserve"> Социальное обеспечение населения (субсидии гражданам)</t>
  </si>
  <si>
    <t>9620077В00   9620007300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</si>
  <si>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</si>
  <si>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</si>
  <si>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</si>
  <si>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</si>
  <si>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</si>
  <si>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</si>
  <si>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</si>
  <si>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2014 - 2016 годы",</t>
  </si>
  <si>
    <t>Ведомственная целевая программа  "Комплексное благоустройство города Ртищево" на 2014 год</t>
  </si>
  <si>
    <t>Социальное обеспечение населения (субсидии гражданам)</t>
  </si>
  <si>
    <t>Межбюджетные трансферты бюджетам муниципальных районов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</si>
  <si>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Строительство объекта "Внутрипоселковый газопровод среднего давления от врезки у ГРП п. Ртищевский до северной части п. Ртищевский"</t>
  </si>
  <si>
    <t>7230300790</t>
  </si>
  <si>
    <t>9140008600</t>
  </si>
  <si>
    <t>9010053910</t>
  </si>
  <si>
    <t>Проведение Всероссийской сельскохозяйственной переписи в 2016 году</t>
  </si>
  <si>
    <t>Техническое обслуживание систем газораспределения и газопотребления</t>
  </si>
  <si>
    <t>7230200740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</si>
  <si>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 в рамках подпрограммы "Искусство" государственной программы Российской Федерации "Развитие культуры и туризма"</t>
  </si>
  <si>
    <t>план на 6 месяцев</t>
  </si>
  <si>
    <t>% к плану 6 месяцев</t>
  </si>
  <si>
    <t xml:space="preserve">СПРАВКА
об исполнении бюджета Ртищевского района
на 01.06.2016 г.
</t>
  </si>
  <si>
    <t xml:space="preserve">СПРАВКА
об исполнении бюджета МО г. Ртищево
на 01.06.2016г.
</t>
  </si>
  <si>
    <t xml:space="preserve">СПРАВКА
об исполнении бюджета Краснозвездинского МО
на 01.06.2016г.
</t>
  </si>
  <si>
    <t xml:space="preserve">СПРАВКА
об исполнении бюджета Макаровского МО
на 01.06.2016г.
</t>
  </si>
  <si>
    <t xml:space="preserve">СПРАВКА
об исполнении бюджета Октябрьского МО
на 01.06.2016г.
</t>
  </si>
  <si>
    <t xml:space="preserve">СПРАВКА
об исполнении бюджета Салтыковского МО
на 01.06.2016г.
</t>
  </si>
  <si>
    <t xml:space="preserve">СПРАВКА
об исполнении бюджета Урусовского МО
на 01.06.2016г.
</t>
  </si>
  <si>
    <t xml:space="preserve">СПРАВКА
об исполнении бюджета Шило-Голицинского МО
на 01.06.2016г.
</t>
  </si>
  <si>
    <t xml:space="preserve">СПРАВКА
об исполнении бюджета Ртищевского района (консолидация)
на 01.06.2016г.
</t>
  </si>
  <si>
    <t>7210150200</t>
  </si>
  <si>
    <t>Мероприятия  подпрограммы «Обеспечение жильем молодых семей» федеральной целевой программы «Жилище» на 2015 - 2020 годы</t>
  </si>
  <si>
    <t>72101L0200</t>
  </si>
  <si>
    <t>Обеспечение жильем молодых семей за счет средств местного бюджета</t>
  </si>
  <si>
    <t>72101R0200</t>
  </si>
  <si>
    <t>7530354200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</si>
  <si>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</t>
  </si>
  <si>
    <t>75303L4200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</si>
  <si>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 за счет средств местного бюджета</t>
  </si>
  <si>
    <t>Межбюджетные трансферты, передаваемые бюджетам городских поселений на реализацию мероприятий региональных программ в сфере дорожного хозяйства по решениям Правительства Российской Федерации</t>
  </si>
  <si>
    <t>35,0</t>
  </si>
  <si>
    <t>Патент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</si>
</sst>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7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6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177" fontId="6" fillId="0" borderId="0" xfId="0" applyNumberFormat="1" applyFont="1" applyFill="1" applyBorder="1" applyAlignment="1">
      <alignment horizontal="left" vertical="top" wrapText="1"/>
    </xf>
    <xf numFmtId="9" fontId="6" fillId="0" borderId="10" xfId="0" applyNumberFormat="1" applyFont="1" applyFill="1" applyBorder="1" applyAlignment="1">
      <alignment horizontal="left" vertical="top" wrapText="1"/>
    </xf>
    <xf numFmtId="9" fontId="11" fillId="0" borderId="10" xfId="0" applyNumberFormat="1" applyFont="1" applyFill="1" applyBorder="1" applyAlignment="1">
      <alignment horizontal="left" vertical="top" wrapText="1"/>
    </xf>
    <xf numFmtId="9" fontId="11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9" fontId="6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13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2" fillId="0" borderId="11" xfId="0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top" wrapText="1"/>
    </xf>
    <xf numFmtId="177" fontId="1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top" wrapText="1"/>
    </xf>
    <xf numFmtId="177" fontId="7" fillId="0" borderId="11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>
      <alignment horizontal="left"/>
    </xf>
    <xf numFmtId="49" fontId="2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177" fontId="6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177" fontId="12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>
      <alignment horizontal="left" vertical="center" wrapText="1"/>
    </xf>
    <xf numFmtId="177" fontId="0" fillId="0" borderId="11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/>
    </xf>
    <xf numFmtId="0" fontId="1" fillId="0" borderId="12" xfId="56" applyNumberFormat="1" applyFont="1" applyFill="1" applyBorder="1" applyAlignment="1" applyProtection="1">
      <alignment horizontal="left" wrapText="1"/>
      <protection hidden="1"/>
    </xf>
    <xf numFmtId="49" fontId="1" fillId="0" borderId="12" xfId="56" applyNumberFormat="1" applyFont="1" applyFill="1" applyBorder="1" applyAlignment="1" applyProtection="1">
      <alignment horizontal="left" wrapText="1"/>
      <protection hidden="1"/>
    </xf>
    <xf numFmtId="0" fontId="4" fillId="0" borderId="13" xfId="56" applyNumberFormat="1" applyFont="1" applyFill="1" applyBorder="1" applyAlignment="1" applyProtection="1">
      <alignment horizontal="left" wrapText="1"/>
      <protection hidden="1"/>
    </xf>
    <xf numFmtId="9" fontId="6" fillId="0" borderId="11" xfId="0" applyNumberFormat="1" applyFont="1" applyFill="1" applyBorder="1" applyAlignment="1">
      <alignment horizontal="right" vertical="top" wrapText="1"/>
    </xf>
    <xf numFmtId="0" fontId="12" fillId="0" borderId="1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177" fontId="7" fillId="0" borderId="11" xfId="0" applyNumberFormat="1" applyFont="1" applyFill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0" fontId="1" fillId="0" borderId="13" xfId="54" applyNumberFormat="1" applyFont="1" applyFill="1" applyBorder="1" applyAlignment="1" applyProtection="1">
      <alignment horizontal="left" wrapText="1"/>
      <protection hidden="1"/>
    </xf>
    <xf numFmtId="49" fontId="1" fillId="0" borderId="16" xfId="54" applyNumberFormat="1" applyFont="1" applyFill="1" applyBorder="1" applyAlignment="1" applyProtection="1">
      <alignment horizontal="left" wrapText="1"/>
      <protection hidden="1"/>
    </xf>
    <xf numFmtId="0" fontId="10" fillId="0" borderId="11" xfId="0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left" vertical="top" wrapText="1"/>
    </xf>
    <xf numFmtId="177" fontId="0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9" fontId="6" fillId="0" borderId="11" xfId="0" applyNumberFormat="1" applyFont="1" applyFill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left" vertical="top" wrapText="1"/>
    </xf>
    <xf numFmtId="178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49" fontId="18" fillId="0" borderId="11" xfId="0" applyNumberFormat="1" applyFont="1" applyFill="1" applyBorder="1" applyAlignment="1">
      <alignment horizontal="left"/>
    </xf>
    <xf numFmtId="0" fontId="19" fillId="0" borderId="11" xfId="0" applyFont="1" applyFill="1" applyBorder="1" applyAlignment="1">
      <alignment horizontal="left" vertical="top" wrapText="1"/>
    </xf>
    <xf numFmtId="177" fontId="19" fillId="0" borderId="11" xfId="0" applyNumberFormat="1" applyFont="1" applyFill="1" applyBorder="1" applyAlignment="1">
      <alignment horizontal="left" vertical="top" wrapText="1"/>
    </xf>
    <xf numFmtId="0" fontId="19" fillId="0" borderId="13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11" xfId="0" applyFont="1" applyFill="1" applyBorder="1" applyAlignment="1">
      <alignment horizontal="left" vertical="top" wrapText="1"/>
    </xf>
    <xf numFmtId="49" fontId="19" fillId="0" borderId="11" xfId="0" applyNumberFormat="1" applyFont="1" applyFill="1" applyBorder="1" applyAlignment="1">
      <alignment horizontal="left" vertical="top" wrapText="1"/>
    </xf>
    <xf numFmtId="9" fontId="7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177" fontId="20" fillId="0" borderId="11" xfId="0" applyNumberFormat="1" applyFont="1" applyFill="1" applyBorder="1" applyAlignment="1">
      <alignment horizontal="right" vertical="center" wrapText="1"/>
    </xf>
    <xf numFmtId="177" fontId="19" fillId="0" borderId="11" xfId="0" applyNumberFormat="1" applyFont="1" applyFill="1" applyBorder="1" applyAlignment="1">
      <alignment horizontal="right" vertical="center" wrapText="1"/>
    </xf>
    <xf numFmtId="2" fontId="19" fillId="0" borderId="11" xfId="0" applyNumberFormat="1" applyFont="1" applyFill="1" applyBorder="1" applyAlignment="1">
      <alignment horizontal="right" vertical="top" wrapText="1"/>
    </xf>
    <xf numFmtId="0" fontId="21" fillId="0" borderId="11" xfId="0" applyFont="1" applyFill="1" applyBorder="1" applyAlignment="1">
      <alignment horizontal="left" vertical="top" wrapText="1"/>
    </xf>
    <xf numFmtId="187" fontId="19" fillId="0" borderId="11" xfId="52" applyNumberFormat="1" applyFont="1" applyFill="1" applyBorder="1" applyAlignment="1" applyProtection="1">
      <alignment vertical="center" wrapText="1"/>
      <protection hidden="1"/>
    </xf>
    <xf numFmtId="187" fontId="20" fillId="0" borderId="11" xfId="52" applyNumberFormat="1" applyFont="1" applyFill="1" applyBorder="1" applyAlignment="1" applyProtection="1">
      <alignment vertical="center" wrapText="1"/>
      <protection hidden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vertical="center" wrapText="1"/>
    </xf>
    <xf numFmtId="49" fontId="18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/>
    </xf>
    <xf numFmtId="177" fontId="18" fillId="0" borderId="0" xfId="0" applyNumberFormat="1" applyFont="1" applyFill="1" applyAlignment="1">
      <alignment horizontal="left"/>
    </xf>
    <xf numFmtId="9" fontId="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177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177" fontId="18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178" fontId="19" fillId="0" borderId="0" xfId="0" applyNumberFormat="1" applyFont="1" applyFill="1" applyAlignment="1">
      <alignment horizontal="center"/>
    </xf>
    <xf numFmtId="177" fontId="19" fillId="0" borderId="0" xfId="0" applyNumberFormat="1" applyFont="1" applyFill="1" applyAlignment="1">
      <alignment horizontal="center"/>
    </xf>
    <xf numFmtId="9" fontId="19" fillId="0" borderId="11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top" wrapText="1"/>
    </xf>
    <xf numFmtId="49" fontId="19" fillId="0" borderId="16" xfId="0" applyNumberFormat="1" applyFont="1" applyFill="1" applyBorder="1" applyAlignment="1">
      <alignment horizontal="left" vertical="top" wrapText="1"/>
    </xf>
    <xf numFmtId="0" fontId="7" fillId="0" borderId="13" xfId="54" applyNumberFormat="1" applyFont="1" applyFill="1" applyBorder="1" applyAlignment="1" applyProtection="1">
      <alignment horizontal="left" vertical="center" wrapText="1"/>
      <protection hidden="1"/>
    </xf>
    <xf numFmtId="49" fontId="7" fillId="0" borderId="16" xfId="54" applyNumberFormat="1" applyFont="1" applyFill="1" applyBorder="1" applyAlignment="1" applyProtection="1">
      <alignment horizontal="left" vertical="center" wrapText="1"/>
      <protection hidden="1"/>
    </xf>
    <xf numFmtId="49" fontId="15" fillId="0" borderId="11" xfId="0" applyNumberFormat="1" applyFont="1" applyFill="1" applyBorder="1" applyAlignment="1">
      <alignment horizontal="left" vertical="top" wrapText="1"/>
    </xf>
    <xf numFmtId="177" fontId="15" fillId="0" borderId="11" xfId="0" applyNumberFormat="1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49" fontId="22" fillId="0" borderId="11" xfId="0" applyNumberFormat="1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left" vertical="top" wrapText="1"/>
    </xf>
    <xf numFmtId="49" fontId="19" fillId="0" borderId="11" xfId="52" applyNumberFormat="1" applyFont="1" applyFill="1" applyBorder="1" applyAlignment="1" applyProtection="1">
      <alignment vertical="center" wrapText="1"/>
      <protection hidden="1"/>
    </xf>
    <xf numFmtId="177" fontId="19" fillId="0" borderId="11" xfId="0" applyNumberFormat="1" applyFont="1" applyFill="1" applyBorder="1" applyAlignment="1">
      <alignment horizontal="left" vertical="center" wrapText="1"/>
    </xf>
    <xf numFmtId="187" fontId="19" fillId="0" borderId="11" xfId="52" applyNumberFormat="1" applyFont="1" applyFill="1" applyBorder="1" applyAlignment="1" applyProtection="1">
      <alignment wrapText="1"/>
      <protection hidden="1"/>
    </xf>
    <xf numFmtId="49" fontId="15" fillId="0" borderId="11" xfId="52" applyNumberFormat="1" applyFont="1" applyFill="1" applyBorder="1" applyAlignment="1" applyProtection="1">
      <alignment wrapText="1"/>
      <protection hidden="1"/>
    </xf>
    <xf numFmtId="187" fontId="15" fillId="0" borderId="11" xfId="52" applyNumberFormat="1" applyFont="1" applyFill="1" applyBorder="1" applyAlignment="1" applyProtection="1">
      <alignment wrapText="1"/>
      <protection hidden="1"/>
    </xf>
    <xf numFmtId="49" fontId="15" fillId="0" borderId="11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vertical="top" wrapText="1"/>
    </xf>
    <xf numFmtId="49" fontId="15" fillId="0" borderId="11" xfId="0" applyNumberFormat="1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horizontal="left" vertical="center" wrapText="1"/>
    </xf>
    <xf numFmtId="177" fontId="18" fillId="0" borderId="11" xfId="0" applyNumberFormat="1" applyFont="1" applyFill="1" applyBorder="1" applyAlignment="1">
      <alignment horizontal="left" vertical="center"/>
    </xf>
    <xf numFmtId="177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92" fontId="19" fillId="0" borderId="0" xfId="0" applyNumberFormat="1" applyFont="1" applyFill="1" applyAlignment="1">
      <alignment horizontal="center" vertical="center"/>
    </xf>
    <xf numFmtId="177" fontId="19" fillId="0" borderId="0" xfId="0" applyNumberFormat="1" applyFont="1" applyFill="1" applyAlignment="1">
      <alignment horizontal="center" vertical="center"/>
    </xf>
    <xf numFmtId="177" fontId="8" fillId="0" borderId="11" xfId="0" applyNumberFormat="1" applyFont="1" applyFill="1" applyBorder="1" applyAlignment="1">
      <alignment horizontal="center" vertical="center" wrapText="1"/>
    </xf>
    <xf numFmtId="9" fontId="8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8" fontId="8" fillId="0" borderId="11" xfId="0" applyNumberFormat="1" applyFont="1" applyFill="1" applyBorder="1" applyAlignment="1">
      <alignment horizontal="center" vertical="center" wrapText="1"/>
    </xf>
    <xf numFmtId="177" fontId="19" fillId="0" borderId="11" xfId="0" applyNumberFormat="1" applyFont="1" applyFill="1" applyBorder="1" applyAlignment="1">
      <alignment horizontal="center" vertical="top" wrapText="1"/>
    </xf>
    <xf numFmtId="177" fontId="7" fillId="0" borderId="11" xfId="0" applyNumberFormat="1" applyFont="1" applyFill="1" applyBorder="1" applyAlignment="1">
      <alignment horizontal="center" vertical="top" wrapText="1"/>
    </xf>
    <xf numFmtId="177" fontId="19" fillId="0" borderId="11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/>
    </xf>
    <xf numFmtId="177" fontId="15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left"/>
    </xf>
    <xf numFmtId="0" fontId="0" fillId="0" borderId="0" xfId="0" applyFont="1" applyFill="1" applyAlignment="1">
      <alignment horizontal="center" wrapText="1"/>
    </xf>
    <xf numFmtId="177" fontId="19" fillId="0" borderId="11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left"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7" fillId="0" borderId="19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77" fontId="2" fillId="0" borderId="11" xfId="0" applyNumberFormat="1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wrapText="1"/>
    </xf>
    <xf numFmtId="177" fontId="2" fillId="0" borderId="14" xfId="0" applyNumberFormat="1" applyFont="1" applyFill="1" applyBorder="1" applyAlignment="1">
      <alignment horizontal="center" vertical="top" wrapText="1"/>
    </xf>
    <xf numFmtId="177" fontId="2" fillId="0" borderId="15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49" fontId="18" fillId="0" borderId="11" xfId="0" applyNumberFormat="1" applyFont="1" applyFill="1" applyBorder="1" applyAlignment="1">
      <alignment horizontal="left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49" fontId="19" fillId="0" borderId="11" xfId="0" applyNumberFormat="1" applyFont="1" applyFill="1" applyBorder="1" applyAlignment="1">
      <alignment horizontal="left" vertical="top" wrapText="1"/>
    </xf>
    <xf numFmtId="177" fontId="6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53"/>
  <sheetViews>
    <sheetView zoomScale="90" zoomScaleNormal="90" workbookViewId="0" topLeftCell="A1">
      <selection activeCell="H4" sqref="A1:H16384"/>
    </sheetView>
  </sheetViews>
  <sheetFormatPr defaultColWidth="9.140625" defaultRowHeight="12.75"/>
  <cols>
    <col min="1" max="1" width="6.57421875" style="119" customWidth="1"/>
    <col min="2" max="2" width="61.00390625" style="119" customWidth="1"/>
    <col min="3" max="3" width="14.140625" style="118" customWidth="1"/>
    <col min="4" max="4" width="15.00390625" style="119" customWidth="1"/>
    <col min="5" max="5" width="14.57421875" style="119" customWidth="1"/>
    <col min="6" max="6" width="13.00390625" style="119" customWidth="1"/>
    <col min="7" max="7" width="11.28125" style="152" customWidth="1"/>
    <col min="8" max="8" width="12.57421875" style="152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79.5" customHeight="1">
      <c r="A1" s="188" t="s">
        <v>409</v>
      </c>
      <c r="B1" s="188"/>
      <c r="C1" s="188"/>
      <c r="D1" s="188"/>
      <c r="E1" s="188"/>
      <c r="F1" s="188"/>
      <c r="G1" s="188"/>
      <c r="H1" s="188"/>
      <c r="I1" s="12"/>
    </row>
    <row r="2" spans="1:9" ht="12.75" customHeight="1">
      <c r="A2" s="176"/>
      <c r="B2" s="190" t="s">
        <v>2</v>
      </c>
      <c r="C2" s="183" t="s">
        <v>161</v>
      </c>
      <c r="D2" s="175" t="s">
        <v>3</v>
      </c>
      <c r="E2" s="180" t="s">
        <v>407</v>
      </c>
      <c r="F2" s="175" t="s">
        <v>4</v>
      </c>
      <c r="G2" s="174" t="s">
        <v>5</v>
      </c>
      <c r="H2" s="180" t="s">
        <v>408</v>
      </c>
      <c r="I2" s="13"/>
    </row>
    <row r="3" spans="1:9" ht="21" customHeight="1">
      <c r="A3" s="176"/>
      <c r="B3" s="190"/>
      <c r="C3" s="184"/>
      <c r="D3" s="175"/>
      <c r="E3" s="181"/>
      <c r="F3" s="175"/>
      <c r="G3" s="174"/>
      <c r="H3" s="181"/>
      <c r="I3" s="13"/>
    </row>
    <row r="4" spans="1:9" ht="15" customHeight="1">
      <c r="A4" s="171"/>
      <c r="B4" s="97" t="s">
        <v>82</v>
      </c>
      <c r="C4" s="101"/>
      <c r="D4" s="168">
        <f>D5+D6+D7+D8+D9+D10+D11+D12+D13+D14+D15+D16+D17+D18+D19+D20+D21+D23</f>
        <v>157832.49999999997</v>
      </c>
      <c r="E4" s="168">
        <f>E5+E6+E7+E8+E9+E10+E11+E12+E13+E14+E15+E16+E17+E18+E19+E20+E21+E23</f>
        <v>75623</v>
      </c>
      <c r="F4" s="168">
        <f>F5+F6+F7+F8+F9+F10+F11+F12+F13+F14+F15+F16+F17+F18+F19+F20+F21+F23</f>
        <v>72112.30000000002</v>
      </c>
      <c r="G4" s="102">
        <f>F4/D4</f>
        <v>0.45689132466380517</v>
      </c>
      <c r="H4" s="102">
        <f>F4/E4</f>
        <v>0.9535762929267553</v>
      </c>
      <c r="I4" s="14"/>
    </row>
    <row r="5" spans="1:9" ht="15.75">
      <c r="A5" s="171"/>
      <c r="B5" s="97" t="s">
        <v>6</v>
      </c>
      <c r="C5" s="101"/>
      <c r="D5" s="167">
        <v>105860</v>
      </c>
      <c r="E5" s="167">
        <v>49500</v>
      </c>
      <c r="F5" s="167">
        <v>42061.3</v>
      </c>
      <c r="G5" s="131">
        <f aca="true" t="shared" si="0" ref="G5:G36">F5/D5</f>
        <v>0.3973294917815984</v>
      </c>
      <c r="H5" s="131">
        <f aca="true" t="shared" si="1" ref="H5:H36">F5/E5</f>
        <v>0.8497232323232324</v>
      </c>
      <c r="I5" s="14"/>
    </row>
    <row r="6" spans="1:9" ht="15.75">
      <c r="A6" s="171"/>
      <c r="B6" s="97" t="s">
        <v>7</v>
      </c>
      <c r="C6" s="101"/>
      <c r="D6" s="167">
        <v>21000</v>
      </c>
      <c r="E6" s="167">
        <v>10000</v>
      </c>
      <c r="F6" s="167">
        <v>9398</v>
      </c>
      <c r="G6" s="131">
        <f t="shared" si="0"/>
        <v>0.44752380952380955</v>
      </c>
      <c r="H6" s="131">
        <f t="shared" si="1"/>
        <v>0.9398</v>
      </c>
      <c r="I6" s="14"/>
    </row>
    <row r="7" spans="1:9" ht="15.75">
      <c r="A7" s="171"/>
      <c r="B7" s="97" t="s">
        <v>8</v>
      </c>
      <c r="C7" s="101"/>
      <c r="D7" s="167">
        <v>7100</v>
      </c>
      <c r="E7" s="167">
        <v>5300</v>
      </c>
      <c r="F7" s="167">
        <v>8490.3</v>
      </c>
      <c r="G7" s="131">
        <f t="shared" si="0"/>
        <v>1.1958169014084505</v>
      </c>
      <c r="H7" s="131">
        <f t="shared" si="1"/>
        <v>1.601943396226415</v>
      </c>
      <c r="I7" s="14"/>
    </row>
    <row r="8" spans="1:9" ht="15.75">
      <c r="A8" s="171"/>
      <c r="B8" s="97" t="s">
        <v>9</v>
      </c>
      <c r="C8" s="101"/>
      <c r="D8" s="167">
        <v>0</v>
      </c>
      <c r="E8" s="167">
        <v>0</v>
      </c>
      <c r="F8" s="167">
        <v>0</v>
      </c>
      <c r="G8" s="131">
        <v>0</v>
      </c>
      <c r="H8" s="131">
        <v>0</v>
      </c>
      <c r="I8" s="14"/>
    </row>
    <row r="9" spans="1:9" ht="15.75">
      <c r="A9" s="171"/>
      <c r="B9" s="97" t="s">
        <v>260</v>
      </c>
      <c r="C9" s="101"/>
      <c r="D9" s="167">
        <v>13131.3</v>
      </c>
      <c r="E9" s="167">
        <v>6560</v>
      </c>
      <c r="F9" s="167">
        <v>6208.1</v>
      </c>
      <c r="G9" s="131">
        <f t="shared" si="0"/>
        <v>0.4727711650788574</v>
      </c>
      <c r="H9" s="131">
        <f t="shared" si="1"/>
        <v>0.9463567073170732</v>
      </c>
      <c r="I9" s="14"/>
    </row>
    <row r="10" spans="1:9" ht="15.75">
      <c r="A10" s="171"/>
      <c r="B10" s="97" t="s">
        <v>10</v>
      </c>
      <c r="C10" s="101"/>
      <c r="D10" s="167">
        <v>0</v>
      </c>
      <c r="E10" s="167">
        <v>0</v>
      </c>
      <c r="F10" s="167">
        <v>0</v>
      </c>
      <c r="G10" s="131">
        <v>0</v>
      </c>
      <c r="H10" s="131">
        <v>0</v>
      </c>
      <c r="I10" s="14"/>
    </row>
    <row r="11" spans="1:9" ht="15.75">
      <c r="A11" s="171"/>
      <c r="B11" s="97" t="s">
        <v>107</v>
      </c>
      <c r="C11" s="101"/>
      <c r="D11" s="167">
        <v>3420</v>
      </c>
      <c r="E11" s="167">
        <v>1300</v>
      </c>
      <c r="F11" s="167">
        <v>1404.7</v>
      </c>
      <c r="G11" s="131">
        <f t="shared" si="0"/>
        <v>0.4107309941520468</v>
      </c>
      <c r="H11" s="131">
        <f t="shared" si="1"/>
        <v>1.0805384615384617</v>
      </c>
      <c r="I11" s="14"/>
    </row>
    <row r="12" spans="1:9" ht="15.75">
      <c r="A12" s="171"/>
      <c r="B12" s="97" t="s">
        <v>429</v>
      </c>
      <c r="C12" s="101"/>
      <c r="D12" s="167">
        <v>0</v>
      </c>
      <c r="E12" s="167">
        <v>0</v>
      </c>
      <c r="F12" s="167">
        <v>9</v>
      </c>
      <c r="G12" s="131">
        <v>0</v>
      </c>
      <c r="H12" s="131">
        <v>0</v>
      </c>
      <c r="I12" s="14"/>
    </row>
    <row r="13" spans="1:9" ht="15.75">
      <c r="A13" s="171"/>
      <c r="B13" s="97" t="s">
        <v>12</v>
      </c>
      <c r="C13" s="101"/>
      <c r="D13" s="167">
        <v>4000</v>
      </c>
      <c r="E13" s="167">
        <v>1600</v>
      </c>
      <c r="F13" s="167">
        <v>1873</v>
      </c>
      <c r="G13" s="131">
        <f t="shared" si="0"/>
        <v>0.46825</v>
      </c>
      <c r="H13" s="131">
        <f t="shared" si="1"/>
        <v>1.170625</v>
      </c>
      <c r="I13" s="14"/>
    </row>
    <row r="14" spans="1:9" ht="15.75">
      <c r="A14" s="171"/>
      <c r="B14" s="97" t="s">
        <v>13</v>
      </c>
      <c r="C14" s="101"/>
      <c r="D14" s="167">
        <v>500</v>
      </c>
      <c r="E14" s="167">
        <v>250</v>
      </c>
      <c r="F14" s="167">
        <v>410.1</v>
      </c>
      <c r="G14" s="131">
        <f t="shared" si="0"/>
        <v>0.8202</v>
      </c>
      <c r="H14" s="131">
        <f t="shared" si="1"/>
        <v>1.6404</v>
      </c>
      <c r="I14" s="14"/>
    </row>
    <row r="15" spans="1:9" ht="15.75">
      <c r="A15" s="171"/>
      <c r="B15" s="97" t="s">
        <v>14</v>
      </c>
      <c r="C15" s="101"/>
      <c r="D15" s="167">
        <v>0</v>
      </c>
      <c r="E15" s="167">
        <v>0</v>
      </c>
      <c r="F15" s="167">
        <v>0</v>
      </c>
      <c r="G15" s="131">
        <v>0</v>
      </c>
      <c r="H15" s="131">
        <v>0</v>
      </c>
      <c r="I15" s="14"/>
    </row>
    <row r="16" spans="1:9" ht="15.75">
      <c r="A16" s="171"/>
      <c r="B16" s="97" t="s">
        <v>15</v>
      </c>
      <c r="C16" s="101"/>
      <c r="D16" s="167">
        <v>0</v>
      </c>
      <c r="E16" s="167">
        <v>0</v>
      </c>
      <c r="F16" s="167">
        <v>0</v>
      </c>
      <c r="G16" s="131">
        <v>0</v>
      </c>
      <c r="H16" s="131">
        <v>0</v>
      </c>
      <c r="I16" s="14"/>
    </row>
    <row r="17" spans="1:9" ht="15.75">
      <c r="A17" s="171"/>
      <c r="B17" s="97" t="s">
        <v>16</v>
      </c>
      <c r="C17" s="101"/>
      <c r="D17" s="167">
        <v>436.6</v>
      </c>
      <c r="E17" s="167">
        <v>200</v>
      </c>
      <c r="F17" s="167">
        <v>451.6</v>
      </c>
      <c r="G17" s="131">
        <f t="shared" si="0"/>
        <v>1.0343563902885937</v>
      </c>
      <c r="H17" s="131">
        <f t="shared" si="1"/>
        <v>2.258</v>
      </c>
      <c r="I17" s="14"/>
    </row>
    <row r="18" spans="1:9" ht="15.75" hidden="1">
      <c r="A18" s="171"/>
      <c r="B18" s="97"/>
      <c r="C18" s="101"/>
      <c r="D18" s="167">
        <v>0</v>
      </c>
      <c r="E18" s="167">
        <v>0</v>
      </c>
      <c r="F18" s="167"/>
      <c r="G18" s="131" t="e">
        <f t="shared" si="0"/>
        <v>#DIV/0!</v>
      </c>
      <c r="H18" s="131" t="e">
        <f t="shared" si="1"/>
        <v>#DIV/0!</v>
      </c>
      <c r="I18" s="14"/>
    </row>
    <row r="19" spans="1:9" ht="15.75">
      <c r="A19" s="171"/>
      <c r="B19" s="97" t="s">
        <v>18</v>
      </c>
      <c r="C19" s="101"/>
      <c r="D19" s="167">
        <v>0</v>
      </c>
      <c r="E19" s="167">
        <v>0</v>
      </c>
      <c r="F19" s="167">
        <v>30.9</v>
      </c>
      <c r="G19" s="131">
        <v>0</v>
      </c>
      <c r="H19" s="131">
        <v>0</v>
      </c>
      <c r="I19" s="14"/>
    </row>
    <row r="20" spans="1:9" ht="15.75">
      <c r="A20" s="171"/>
      <c r="B20" s="97" t="s">
        <v>306</v>
      </c>
      <c r="C20" s="101"/>
      <c r="D20" s="167">
        <v>481.3</v>
      </c>
      <c r="E20" s="167">
        <v>120</v>
      </c>
      <c r="F20" s="167">
        <v>718.2</v>
      </c>
      <c r="G20" s="131">
        <f t="shared" si="0"/>
        <v>1.492208601703719</v>
      </c>
      <c r="H20" s="131">
        <f t="shared" si="1"/>
        <v>5.985</v>
      </c>
      <c r="I20" s="14"/>
    </row>
    <row r="21" spans="1:9" ht="15.75">
      <c r="A21" s="171"/>
      <c r="B21" s="97" t="s">
        <v>20</v>
      </c>
      <c r="C21" s="101"/>
      <c r="D21" s="167">
        <v>1903.3</v>
      </c>
      <c r="E21" s="167">
        <v>793</v>
      </c>
      <c r="F21" s="167">
        <v>1072.5</v>
      </c>
      <c r="G21" s="131">
        <f t="shared" si="0"/>
        <v>0.5634949823989912</v>
      </c>
      <c r="H21" s="131">
        <f t="shared" si="1"/>
        <v>1.3524590163934427</v>
      </c>
      <c r="I21" s="14"/>
    </row>
    <row r="22" spans="1:9" ht="15.75">
      <c r="A22" s="171"/>
      <c r="B22" s="97" t="s">
        <v>21</v>
      </c>
      <c r="C22" s="101"/>
      <c r="D22" s="167">
        <v>910</v>
      </c>
      <c r="E22" s="167">
        <v>355</v>
      </c>
      <c r="F22" s="167">
        <v>525.8</v>
      </c>
      <c r="G22" s="131">
        <f t="shared" si="0"/>
        <v>0.5778021978021978</v>
      </c>
      <c r="H22" s="131">
        <f t="shared" si="1"/>
        <v>1.4811267605633802</v>
      </c>
      <c r="I22" s="14"/>
    </row>
    <row r="23" spans="1:9" ht="15.75">
      <c r="A23" s="171"/>
      <c r="B23" s="97" t="s">
        <v>22</v>
      </c>
      <c r="C23" s="101"/>
      <c r="D23" s="167">
        <v>0</v>
      </c>
      <c r="E23" s="167">
        <v>0</v>
      </c>
      <c r="F23" s="167">
        <v>-15.4</v>
      </c>
      <c r="G23" s="131">
        <v>0</v>
      </c>
      <c r="H23" s="131">
        <v>0</v>
      </c>
      <c r="I23" s="14"/>
    </row>
    <row r="24" spans="1:9" ht="15.75">
      <c r="A24" s="171"/>
      <c r="B24" s="58" t="s">
        <v>81</v>
      </c>
      <c r="C24" s="80"/>
      <c r="D24" s="167">
        <f>D25+D26+D27+D28+D29+D32+D34+D30+D31+D33</f>
        <v>457458.60000000003</v>
      </c>
      <c r="E24" s="167">
        <f>E25+E26+E27+E28+E29+E32+E34+E30+E31+E33</f>
        <v>243281.99999999997</v>
      </c>
      <c r="F24" s="167">
        <f>F25+F26+F27+F28+F29+F32+F34+F30+F31+F33</f>
        <v>164830.80000000002</v>
      </c>
      <c r="G24" s="131">
        <f t="shared" si="0"/>
        <v>0.3603185075108436</v>
      </c>
      <c r="H24" s="131">
        <f t="shared" si="1"/>
        <v>0.6775297802550129</v>
      </c>
      <c r="I24" s="14"/>
    </row>
    <row r="25" spans="1:9" ht="15.75">
      <c r="A25" s="171"/>
      <c r="B25" s="97" t="s">
        <v>24</v>
      </c>
      <c r="C25" s="101"/>
      <c r="D25" s="167">
        <v>77000.6</v>
      </c>
      <c r="E25" s="167">
        <v>38500.3</v>
      </c>
      <c r="F25" s="167">
        <v>32085</v>
      </c>
      <c r="G25" s="131">
        <f t="shared" si="0"/>
        <v>0.41668506479170286</v>
      </c>
      <c r="H25" s="131">
        <f t="shared" si="1"/>
        <v>0.8333701295834057</v>
      </c>
      <c r="I25" s="14"/>
    </row>
    <row r="26" spans="1:9" ht="15.75">
      <c r="A26" s="171"/>
      <c r="B26" s="97" t="s">
        <v>25</v>
      </c>
      <c r="C26" s="101"/>
      <c r="D26" s="167">
        <v>357918.3</v>
      </c>
      <c r="E26" s="167">
        <v>184300.3</v>
      </c>
      <c r="F26" s="167">
        <v>127470.7</v>
      </c>
      <c r="G26" s="131">
        <f t="shared" si="0"/>
        <v>0.35614468441540986</v>
      </c>
      <c r="H26" s="131">
        <f t="shared" si="1"/>
        <v>0.6916467309060268</v>
      </c>
      <c r="I26" s="14"/>
    </row>
    <row r="27" spans="1:9" ht="15.75">
      <c r="A27" s="171"/>
      <c r="B27" s="97" t="s">
        <v>26</v>
      </c>
      <c r="C27" s="101"/>
      <c r="D27" s="167">
        <v>16350.3</v>
      </c>
      <c r="E27" s="167">
        <v>15650.3</v>
      </c>
      <c r="F27" s="167">
        <v>0</v>
      </c>
      <c r="G27" s="131">
        <f t="shared" si="0"/>
        <v>0</v>
      </c>
      <c r="H27" s="131">
        <v>0</v>
      </c>
      <c r="I27" s="14"/>
    </row>
    <row r="28" spans="1:9" ht="29.25" customHeight="1" hidden="1">
      <c r="A28" s="171"/>
      <c r="B28" s="97" t="s">
        <v>206</v>
      </c>
      <c r="C28" s="101"/>
      <c r="D28" s="167">
        <v>0</v>
      </c>
      <c r="E28" s="167">
        <v>7.6</v>
      </c>
      <c r="F28" s="167">
        <v>0</v>
      </c>
      <c r="G28" s="131" t="e">
        <f t="shared" si="0"/>
        <v>#DIV/0!</v>
      </c>
      <c r="H28" s="131">
        <f t="shared" si="1"/>
        <v>0</v>
      </c>
      <c r="I28" s="14"/>
    </row>
    <row r="29" spans="1:9" ht="42" customHeight="1">
      <c r="A29" s="171"/>
      <c r="B29" s="58" t="s">
        <v>149</v>
      </c>
      <c r="C29" s="80"/>
      <c r="D29" s="167">
        <v>6220.7</v>
      </c>
      <c r="E29" s="167">
        <v>4874</v>
      </c>
      <c r="F29" s="167">
        <v>5450</v>
      </c>
      <c r="G29" s="131">
        <f t="shared" si="0"/>
        <v>0.8761071905091067</v>
      </c>
      <c r="H29" s="131">
        <f t="shared" si="1"/>
        <v>1.1181780878128846</v>
      </c>
      <c r="I29" s="14"/>
    </row>
    <row r="30" spans="1:9" ht="36.75" customHeight="1">
      <c r="A30" s="171"/>
      <c r="B30" s="97" t="s">
        <v>206</v>
      </c>
      <c r="C30" s="80"/>
      <c r="D30" s="167">
        <v>19.2</v>
      </c>
      <c r="E30" s="167">
        <v>0</v>
      </c>
      <c r="F30" s="167">
        <v>0</v>
      </c>
      <c r="G30" s="131">
        <f t="shared" si="0"/>
        <v>0</v>
      </c>
      <c r="H30" s="131">
        <v>0</v>
      </c>
      <c r="I30" s="14"/>
    </row>
    <row r="31" spans="1:9" ht="84" customHeight="1">
      <c r="A31" s="171"/>
      <c r="B31" s="97" t="s">
        <v>398</v>
      </c>
      <c r="C31" s="80"/>
      <c r="D31" s="167">
        <v>74.4</v>
      </c>
      <c r="E31" s="167">
        <v>74.4</v>
      </c>
      <c r="F31" s="167">
        <v>0</v>
      </c>
      <c r="G31" s="131">
        <f t="shared" si="0"/>
        <v>0</v>
      </c>
      <c r="H31" s="131">
        <v>0</v>
      </c>
      <c r="I31" s="14"/>
    </row>
    <row r="32" spans="1:9" ht="17.25" customHeight="1" hidden="1">
      <c r="A32" s="171"/>
      <c r="B32" s="97" t="s">
        <v>314</v>
      </c>
      <c r="C32" s="101"/>
      <c r="D32" s="167">
        <v>0</v>
      </c>
      <c r="E32" s="167">
        <v>0</v>
      </c>
      <c r="F32" s="167">
        <v>0</v>
      </c>
      <c r="G32" s="131" t="e">
        <f t="shared" si="0"/>
        <v>#DIV/0!</v>
      </c>
      <c r="H32" s="131" t="e">
        <f t="shared" si="1"/>
        <v>#DIV/0!</v>
      </c>
      <c r="I32" s="14"/>
    </row>
    <row r="33" spans="1:9" ht="100.5" customHeight="1">
      <c r="A33" s="171"/>
      <c r="B33" s="132" t="s">
        <v>406</v>
      </c>
      <c r="C33" s="133"/>
      <c r="D33" s="167">
        <v>50</v>
      </c>
      <c r="E33" s="167">
        <v>50</v>
      </c>
      <c r="F33" s="167">
        <v>0</v>
      </c>
      <c r="G33" s="131">
        <f t="shared" si="0"/>
        <v>0</v>
      </c>
      <c r="H33" s="131">
        <v>0</v>
      </c>
      <c r="I33" s="14"/>
    </row>
    <row r="34" spans="1:9" ht="37.5" customHeight="1" thickBot="1">
      <c r="A34" s="171"/>
      <c r="B34" s="134" t="s">
        <v>157</v>
      </c>
      <c r="C34" s="135"/>
      <c r="D34" s="167">
        <v>-174.9</v>
      </c>
      <c r="E34" s="167">
        <v>-174.9</v>
      </c>
      <c r="F34" s="167">
        <v>-174.9</v>
      </c>
      <c r="G34" s="131">
        <f t="shared" si="0"/>
        <v>1</v>
      </c>
      <c r="H34" s="131">
        <f t="shared" si="1"/>
        <v>1</v>
      </c>
      <c r="I34" s="14"/>
    </row>
    <row r="35" spans="1:9" ht="15.75">
      <c r="A35" s="171"/>
      <c r="B35" s="97" t="s">
        <v>28</v>
      </c>
      <c r="C35" s="101"/>
      <c r="D35" s="167">
        <f>D4+D24</f>
        <v>615291.1</v>
      </c>
      <c r="E35" s="167">
        <f>E4+E24</f>
        <v>318905</v>
      </c>
      <c r="F35" s="167">
        <f>F4+F24</f>
        <v>236943.10000000003</v>
      </c>
      <c r="G35" s="131">
        <f t="shared" si="0"/>
        <v>0.3850910568997342</v>
      </c>
      <c r="H35" s="131">
        <f t="shared" si="1"/>
        <v>0.7429896050547969</v>
      </c>
      <c r="I35" s="14"/>
    </row>
    <row r="36" spans="1:9" ht="15.75">
      <c r="A36" s="171"/>
      <c r="B36" s="97" t="s">
        <v>108</v>
      </c>
      <c r="C36" s="101"/>
      <c r="D36" s="167">
        <f>D4</f>
        <v>157832.49999999997</v>
      </c>
      <c r="E36" s="167">
        <f>E4</f>
        <v>75623</v>
      </c>
      <c r="F36" s="167">
        <f>F4</f>
        <v>72112.30000000002</v>
      </c>
      <c r="G36" s="131">
        <f t="shared" si="0"/>
        <v>0.45689132466380517</v>
      </c>
      <c r="H36" s="131">
        <f t="shared" si="1"/>
        <v>0.9535762929267553</v>
      </c>
      <c r="I36" s="14"/>
    </row>
    <row r="37" spans="1:9" ht="15">
      <c r="A37" s="185"/>
      <c r="B37" s="186"/>
      <c r="C37" s="186"/>
      <c r="D37" s="186"/>
      <c r="E37" s="186"/>
      <c r="F37" s="186"/>
      <c r="G37" s="186"/>
      <c r="H37" s="187"/>
      <c r="I37" s="10"/>
    </row>
    <row r="38" spans="1:9" ht="15" customHeight="1">
      <c r="A38" s="189" t="s">
        <v>159</v>
      </c>
      <c r="B38" s="189" t="s">
        <v>29</v>
      </c>
      <c r="C38" s="183" t="s">
        <v>161</v>
      </c>
      <c r="D38" s="178" t="s">
        <v>3</v>
      </c>
      <c r="E38" s="180" t="s">
        <v>407</v>
      </c>
      <c r="F38" s="178" t="s">
        <v>4</v>
      </c>
      <c r="G38" s="174" t="s">
        <v>5</v>
      </c>
      <c r="H38" s="180" t="s">
        <v>408</v>
      </c>
      <c r="I38" s="13"/>
    </row>
    <row r="39" spans="1:9" ht="20.25" customHeight="1">
      <c r="A39" s="189"/>
      <c r="B39" s="189"/>
      <c r="C39" s="184"/>
      <c r="D39" s="178"/>
      <c r="E39" s="181"/>
      <c r="F39" s="178"/>
      <c r="G39" s="174"/>
      <c r="H39" s="181"/>
      <c r="I39" s="13"/>
    </row>
    <row r="40" spans="1:9" ht="19.5" customHeight="1">
      <c r="A40" s="80" t="s">
        <v>69</v>
      </c>
      <c r="B40" s="58" t="s">
        <v>30</v>
      </c>
      <c r="C40" s="80"/>
      <c r="D40" s="81">
        <f>D41+D42+D47+D48+D45+D46+D44</f>
        <v>41637.8</v>
      </c>
      <c r="E40" s="81">
        <f>E41+E42+E47+E48+E45+E46+E44</f>
        <v>24365.5</v>
      </c>
      <c r="F40" s="81">
        <f>F41+F42+F47+F48+F45+F46+F44</f>
        <v>19585.7</v>
      </c>
      <c r="G40" s="131">
        <f aca="true" t="shared" si="2" ref="G40:G112">F40/D40</f>
        <v>0.47038268112148096</v>
      </c>
      <c r="H40" s="131">
        <f>F40/E40</f>
        <v>0.8038291847078862</v>
      </c>
      <c r="I40" s="17"/>
    </row>
    <row r="41" spans="1:9" ht="57" customHeight="1">
      <c r="A41" s="101" t="s">
        <v>71</v>
      </c>
      <c r="B41" s="97" t="s">
        <v>162</v>
      </c>
      <c r="C41" s="101" t="s">
        <v>207</v>
      </c>
      <c r="D41" s="98">
        <v>787</v>
      </c>
      <c r="E41" s="98">
        <v>468.4</v>
      </c>
      <c r="F41" s="98">
        <v>346.3</v>
      </c>
      <c r="G41" s="131">
        <f t="shared" si="2"/>
        <v>0.44002541296060993</v>
      </c>
      <c r="H41" s="131">
        <f aca="true" t="shared" si="3" ref="H41:H104">F41/E41</f>
        <v>0.7393253629376602</v>
      </c>
      <c r="I41" s="15"/>
    </row>
    <row r="42" spans="1:14" ht="55.5" customHeight="1">
      <c r="A42" s="101" t="s">
        <v>72</v>
      </c>
      <c r="B42" s="97" t="s">
        <v>163</v>
      </c>
      <c r="C42" s="101" t="s">
        <v>72</v>
      </c>
      <c r="D42" s="98">
        <f>D43</f>
        <v>22014.9</v>
      </c>
      <c r="E42" s="98">
        <f>E43</f>
        <v>12795.2</v>
      </c>
      <c r="F42" s="98">
        <f>F43</f>
        <v>10496.3</v>
      </c>
      <c r="G42" s="131">
        <f t="shared" si="2"/>
        <v>0.47678163425679876</v>
      </c>
      <c r="H42" s="131">
        <f t="shared" si="3"/>
        <v>0.820331061648118</v>
      </c>
      <c r="I42" s="18"/>
      <c r="J42" s="179"/>
      <c r="K42" s="179"/>
      <c r="L42" s="177"/>
      <c r="M42" s="177"/>
      <c r="N42" s="177"/>
    </row>
    <row r="43" spans="1:14" s="16" customFormat="1" ht="15.75">
      <c r="A43" s="136"/>
      <c r="B43" s="49" t="s">
        <v>33</v>
      </c>
      <c r="C43" s="136" t="s">
        <v>72</v>
      </c>
      <c r="D43" s="137">
        <v>22014.9</v>
      </c>
      <c r="E43" s="137">
        <v>12795.2</v>
      </c>
      <c r="F43" s="137">
        <v>10496.3</v>
      </c>
      <c r="G43" s="131">
        <f t="shared" si="2"/>
        <v>0.47678163425679876</v>
      </c>
      <c r="H43" s="131">
        <f t="shared" si="3"/>
        <v>0.820331061648118</v>
      </c>
      <c r="I43" s="19"/>
      <c r="J43" s="182"/>
      <c r="K43" s="182"/>
      <c r="L43" s="177"/>
      <c r="M43" s="177"/>
      <c r="N43" s="177"/>
    </row>
    <row r="44" spans="1:14" s="16" customFormat="1" ht="44.25" customHeight="1" hidden="1">
      <c r="A44" s="136" t="s">
        <v>284</v>
      </c>
      <c r="B44" s="97" t="s">
        <v>286</v>
      </c>
      <c r="C44" s="136" t="s">
        <v>285</v>
      </c>
      <c r="D44" s="137">
        <v>0</v>
      </c>
      <c r="E44" s="137">
        <v>0</v>
      </c>
      <c r="F44" s="137">
        <v>0</v>
      </c>
      <c r="G44" s="131" t="e">
        <f t="shared" si="2"/>
        <v>#DIV/0!</v>
      </c>
      <c r="H44" s="131" t="e">
        <f t="shared" si="3"/>
        <v>#DIV/0!</v>
      </c>
      <c r="I44" s="20"/>
      <c r="J44" s="35"/>
      <c r="K44" s="35"/>
      <c r="L44" s="34"/>
      <c r="M44" s="34"/>
      <c r="N44" s="34"/>
    </row>
    <row r="45" spans="1:14" s="29" customFormat="1" ht="54.75" customHeight="1">
      <c r="A45" s="101" t="s">
        <v>73</v>
      </c>
      <c r="B45" s="97" t="s">
        <v>164</v>
      </c>
      <c r="C45" s="101" t="s">
        <v>73</v>
      </c>
      <c r="D45" s="98">
        <v>6614.7</v>
      </c>
      <c r="E45" s="98">
        <v>3547.5</v>
      </c>
      <c r="F45" s="98">
        <v>2741.2</v>
      </c>
      <c r="G45" s="131">
        <f t="shared" si="2"/>
        <v>0.4144103285107412</v>
      </c>
      <c r="H45" s="131">
        <f t="shared" si="3"/>
        <v>0.7727131782945736</v>
      </c>
      <c r="I45" s="15"/>
      <c r="J45" s="27"/>
      <c r="K45" s="27"/>
      <c r="L45" s="28"/>
      <c r="M45" s="28"/>
      <c r="N45" s="28"/>
    </row>
    <row r="46" spans="1:14" s="29" customFormat="1" ht="30" customHeight="1" hidden="1">
      <c r="A46" s="101" t="s">
        <v>203</v>
      </c>
      <c r="B46" s="97" t="s">
        <v>204</v>
      </c>
      <c r="C46" s="101" t="s">
        <v>203</v>
      </c>
      <c r="D46" s="98">
        <v>0</v>
      </c>
      <c r="E46" s="98">
        <v>0</v>
      </c>
      <c r="F46" s="98">
        <v>0</v>
      </c>
      <c r="G46" s="131" t="e">
        <f t="shared" si="2"/>
        <v>#DIV/0!</v>
      </c>
      <c r="H46" s="131" t="e">
        <f t="shared" si="3"/>
        <v>#DIV/0!</v>
      </c>
      <c r="I46" s="15"/>
      <c r="J46" s="27"/>
      <c r="K46" s="27"/>
      <c r="L46" s="28"/>
      <c r="M46" s="28"/>
      <c r="N46" s="28"/>
    </row>
    <row r="47" spans="1:9" ht="17.25" customHeight="1">
      <c r="A47" s="101" t="s">
        <v>74</v>
      </c>
      <c r="B47" s="97" t="s">
        <v>165</v>
      </c>
      <c r="C47" s="101" t="s">
        <v>74</v>
      </c>
      <c r="D47" s="98">
        <v>400</v>
      </c>
      <c r="E47" s="98">
        <v>200</v>
      </c>
      <c r="F47" s="98">
        <v>0</v>
      </c>
      <c r="G47" s="131">
        <f t="shared" si="2"/>
        <v>0</v>
      </c>
      <c r="H47" s="131">
        <f t="shared" si="3"/>
        <v>0</v>
      </c>
      <c r="I47" s="15"/>
    </row>
    <row r="48" spans="1:9" ht="18" customHeight="1">
      <c r="A48" s="139" t="s">
        <v>130</v>
      </c>
      <c r="B48" s="138" t="s">
        <v>36</v>
      </c>
      <c r="C48" s="139"/>
      <c r="D48" s="98">
        <f>D49+D50+D51+D52+D53+D55+D56</f>
        <v>11821.2</v>
      </c>
      <c r="E48" s="98">
        <f>E49+E50+E51+E52+E53+E55+E56</f>
        <v>7354.4</v>
      </c>
      <c r="F48" s="98">
        <f>F49+F50+F51+F52+F53+F55+F56</f>
        <v>6001.9</v>
      </c>
      <c r="G48" s="131">
        <f t="shared" si="2"/>
        <v>0.5077234121747368</v>
      </c>
      <c r="H48" s="131">
        <f t="shared" si="3"/>
        <v>0.8160964864570869</v>
      </c>
      <c r="I48" s="15"/>
    </row>
    <row r="49" spans="1:9" s="16" customFormat="1" ht="30" customHeight="1">
      <c r="A49" s="140"/>
      <c r="B49" s="108" t="s">
        <v>212</v>
      </c>
      <c r="C49" s="140" t="s">
        <v>213</v>
      </c>
      <c r="D49" s="137">
        <v>7499.1</v>
      </c>
      <c r="E49" s="137">
        <v>4093.1</v>
      </c>
      <c r="F49" s="137">
        <v>3249.4</v>
      </c>
      <c r="G49" s="131">
        <f t="shared" si="2"/>
        <v>0.4333053299729301</v>
      </c>
      <c r="H49" s="131">
        <f t="shared" si="3"/>
        <v>0.7938726148884708</v>
      </c>
      <c r="I49" s="20"/>
    </row>
    <row r="50" spans="1:9" s="16" customFormat="1" ht="25.5" customHeight="1" hidden="1">
      <c r="A50" s="140"/>
      <c r="B50" s="108" t="s">
        <v>148</v>
      </c>
      <c r="C50" s="140"/>
      <c r="D50" s="137">
        <v>0</v>
      </c>
      <c r="E50" s="137">
        <v>0</v>
      </c>
      <c r="F50" s="137">
        <v>0</v>
      </c>
      <c r="G50" s="131" t="e">
        <f t="shared" si="2"/>
        <v>#DIV/0!</v>
      </c>
      <c r="H50" s="131" t="e">
        <f t="shared" si="3"/>
        <v>#DIV/0!</v>
      </c>
      <c r="I50" s="20"/>
    </row>
    <row r="51" spans="1:9" s="16" customFormat="1" ht="15.75" hidden="1">
      <c r="A51" s="140"/>
      <c r="B51" s="108" t="s">
        <v>209</v>
      </c>
      <c r="C51" s="140" t="s">
        <v>210</v>
      </c>
      <c r="D51" s="137">
        <v>0</v>
      </c>
      <c r="E51" s="137">
        <v>0</v>
      </c>
      <c r="F51" s="137">
        <v>0</v>
      </c>
      <c r="G51" s="131" t="e">
        <f t="shared" si="2"/>
        <v>#DIV/0!</v>
      </c>
      <c r="H51" s="131" t="e">
        <f t="shared" si="3"/>
        <v>#DIV/0!</v>
      </c>
      <c r="I51" s="20"/>
    </row>
    <row r="52" spans="1:9" s="16" customFormat="1" ht="31.5">
      <c r="A52" s="140"/>
      <c r="B52" s="108" t="s">
        <v>208</v>
      </c>
      <c r="C52" s="140" t="s">
        <v>369</v>
      </c>
      <c r="D52" s="137">
        <v>44.8</v>
      </c>
      <c r="E52" s="137">
        <v>32.8</v>
      </c>
      <c r="F52" s="137">
        <v>32.5</v>
      </c>
      <c r="G52" s="131">
        <f t="shared" si="2"/>
        <v>0.7254464285714286</v>
      </c>
      <c r="H52" s="131">
        <f t="shared" si="3"/>
        <v>0.9908536585365855</v>
      </c>
      <c r="I52" s="20"/>
    </row>
    <row r="53" spans="1:9" s="16" customFormat="1" ht="15.75">
      <c r="A53" s="140"/>
      <c r="B53" s="108" t="s">
        <v>167</v>
      </c>
      <c r="C53" s="140" t="s">
        <v>211</v>
      </c>
      <c r="D53" s="137">
        <v>2656.4</v>
      </c>
      <c r="E53" s="137">
        <v>1607.6</v>
      </c>
      <c r="F53" s="137">
        <v>1482.5</v>
      </c>
      <c r="G53" s="131">
        <f t="shared" si="2"/>
        <v>0.5580861316066857</v>
      </c>
      <c r="H53" s="131">
        <f t="shared" si="3"/>
        <v>0.9221821348594178</v>
      </c>
      <c r="I53" s="20"/>
    </row>
    <row r="54" spans="1:9" s="16" customFormat="1" ht="77.25" customHeight="1" hidden="1">
      <c r="A54" s="140"/>
      <c r="B54" s="108" t="s">
        <v>291</v>
      </c>
      <c r="C54" s="140" t="s">
        <v>292</v>
      </c>
      <c r="D54" s="137">
        <v>0</v>
      </c>
      <c r="E54" s="137">
        <v>0</v>
      </c>
      <c r="F54" s="137">
        <v>0</v>
      </c>
      <c r="G54" s="131" t="e">
        <f t="shared" si="2"/>
        <v>#DIV/0!</v>
      </c>
      <c r="H54" s="131" t="e">
        <f t="shared" si="3"/>
        <v>#DIV/0!</v>
      </c>
      <c r="I54" s="20"/>
    </row>
    <row r="55" spans="1:9" s="16" customFormat="1" ht="39" customHeight="1">
      <c r="A55" s="140"/>
      <c r="B55" s="108" t="s">
        <v>251</v>
      </c>
      <c r="C55" s="140" t="s">
        <v>368</v>
      </c>
      <c r="D55" s="137">
        <v>1620.9</v>
      </c>
      <c r="E55" s="137">
        <v>1620.9</v>
      </c>
      <c r="F55" s="137">
        <v>1237.5</v>
      </c>
      <c r="G55" s="131">
        <f t="shared" si="2"/>
        <v>0.7634647418101055</v>
      </c>
      <c r="H55" s="131">
        <f t="shared" si="3"/>
        <v>0.7634647418101055</v>
      </c>
      <c r="I55" s="20"/>
    </row>
    <row r="56" spans="1:9" s="16" customFormat="1" ht="24.75" customHeight="1" hidden="1">
      <c r="A56" s="140"/>
      <c r="B56" s="108" t="s">
        <v>367</v>
      </c>
      <c r="C56" s="140" t="s">
        <v>241</v>
      </c>
      <c r="D56" s="137">
        <v>0</v>
      </c>
      <c r="E56" s="137">
        <v>0</v>
      </c>
      <c r="F56" s="137">
        <v>0</v>
      </c>
      <c r="G56" s="131" t="e">
        <f t="shared" si="2"/>
        <v>#DIV/0!</v>
      </c>
      <c r="H56" s="131" t="e">
        <f t="shared" si="3"/>
        <v>#DIV/0!</v>
      </c>
      <c r="I56" s="20"/>
    </row>
    <row r="57" spans="1:9" s="16" customFormat="1" ht="24.75" customHeight="1" hidden="1">
      <c r="A57" s="140"/>
      <c r="B57" s="108" t="s">
        <v>326</v>
      </c>
      <c r="C57" s="140"/>
      <c r="D57" s="137"/>
      <c r="E57" s="137"/>
      <c r="F57" s="137"/>
      <c r="G57" s="131" t="e">
        <f t="shared" si="2"/>
        <v>#DIV/0!</v>
      </c>
      <c r="H57" s="131" t="e">
        <f t="shared" si="3"/>
        <v>#DIV/0!</v>
      </c>
      <c r="I57" s="20"/>
    </row>
    <row r="58" spans="1:9" ht="15.75" hidden="1">
      <c r="A58" s="80" t="s">
        <v>111</v>
      </c>
      <c r="B58" s="58" t="s">
        <v>104</v>
      </c>
      <c r="C58" s="80"/>
      <c r="D58" s="81">
        <f>D59</f>
        <v>0</v>
      </c>
      <c r="E58" s="81">
        <f>E59</f>
        <v>0</v>
      </c>
      <c r="F58" s="81">
        <f>F59</f>
        <v>0</v>
      </c>
      <c r="G58" s="131" t="e">
        <f t="shared" si="2"/>
        <v>#DIV/0!</v>
      </c>
      <c r="H58" s="131" t="e">
        <f t="shared" si="3"/>
        <v>#DIV/0!</v>
      </c>
      <c r="I58" s="15"/>
    </row>
    <row r="59" spans="1:9" ht="27.75" customHeight="1" hidden="1">
      <c r="A59" s="101" t="s">
        <v>112</v>
      </c>
      <c r="B59" s="97" t="s">
        <v>168</v>
      </c>
      <c r="C59" s="101" t="s">
        <v>214</v>
      </c>
      <c r="D59" s="98">
        <v>0</v>
      </c>
      <c r="E59" s="98">
        <v>0</v>
      </c>
      <c r="F59" s="98">
        <v>0</v>
      </c>
      <c r="G59" s="131" t="e">
        <f t="shared" si="2"/>
        <v>#DIV/0!</v>
      </c>
      <c r="H59" s="131" t="e">
        <f t="shared" si="3"/>
        <v>#DIV/0!</v>
      </c>
      <c r="I59" s="15"/>
    </row>
    <row r="60" spans="1:9" ht="20.25" customHeight="1">
      <c r="A60" s="80" t="s">
        <v>75</v>
      </c>
      <c r="B60" s="58" t="s">
        <v>169</v>
      </c>
      <c r="C60" s="80"/>
      <c r="D60" s="81">
        <f aca="true" t="shared" si="4" ref="D60:F61">D61</f>
        <v>200</v>
      </c>
      <c r="E60" s="81">
        <f t="shared" si="4"/>
        <v>200</v>
      </c>
      <c r="F60" s="81">
        <f t="shared" si="4"/>
        <v>99.9</v>
      </c>
      <c r="G60" s="131">
        <f t="shared" si="2"/>
        <v>0.49950000000000006</v>
      </c>
      <c r="H60" s="131">
        <v>0</v>
      </c>
      <c r="I60" s="15"/>
    </row>
    <row r="61" spans="1:9" ht="34.5" customHeight="1">
      <c r="A61" s="101" t="s">
        <v>158</v>
      </c>
      <c r="B61" s="97" t="s">
        <v>170</v>
      </c>
      <c r="C61" s="101"/>
      <c r="D61" s="98">
        <f t="shared" si="4"/>
        <v>200</v>
      </c>
      <c r="E61" s="98">
        <f t="shared" si="4"/>
        <v>200</v>
      </c>
      <c r="F61" s="98">
        <f t="shared" si="4"/>
        <v>99.9</v>
      </c>
      <c r="G61" s="131">
        <f t="shared" si="2"/>
        <v>0.49950000000000006</v>
      </c>
      <c r="H61" s="131">
        <v>0</v>
      </c>
      <c r="I61" s="15"/>
    </row>
    <row r="62" spans="1:9" s="16" customFormat="1" ht="69.75" customHeight="1">
      <c r="A62" s="136"/>
      <c r="B62" s="49" t="s">
        <v>371</v>
      </c>
      <c r="C62" s="136" t="s">
        <v>372</v>
      </c>
      <c r="D62" s="137">
        <f>D63+D64</f>
        <v>200</v>
      </c>
      <c r="E62" s="137">
        <f>E63+E64</f>
        <v>200</v>
      </c>
      <c r="F62" s="137">
        <f>F63+F64</f>
        <v>99.9</v>
      </c>
      <c r="G62" s="131">
        <f t="shared" si="2"/>
        <v>0.49950000000000006</v>
      </c>
      <c r="H62" s="131">
        <v>0</v>
      </c>
      <c r="I62" s="20"/>
    </row>
    <row r="63" spans="1:9" s="16" customFormat="1" ht="38.25" customHeight="1">
      <c r="A63" s="136"/>
      <c r="B63" s="49" t="s">
        <v>373</v>
      </c>
      <c r="C63" s="136" t="s">
        <v>370</v>
      </c>
      <c r="D63" s="137">
        <v>100</v>
      </c>
      <c r="E63" s="137">
        <v>100</v>
      </c>
      <c r="F63" s="137">
        <v>99.9</v>
      </c>
      <c r="G63" s="131">
        <f t="shared" si="2"/>
        <v>0.9990000000000001</v>
      </c>
      <c r="H63" s="131">
        <v>0</v>
      </c>
      <c r="I63" s="20"/>
    </row>
    <row r="64" spans="1:9" s="16" customFormat="1" ht="34.5" customHeight="1">
      <c r="A64" s="136"/>
      <c r="B64" s="49" t="s">
        <v>374</v>
      </c>
      <c r="C64" s="136" t="s">
        <v>375</v>
      </c>
      <c r="D64" s="137">
        <v>100</v>
      </c>
      <c r="E64" s="137">
        <v>100</v>
      </c>
      <c r="F64" s="137">
        <v>0</v>
      </c>
      <c r="G64" s="131">
        <f t="shared" si="2"/>
        <v>0</v>
      </c>
      <c r="H64" s="131">
        <v>0</v>
      </c>
      <c r="I64" s="20"/>
    </row>
    <row r="65" spans="1:9" ht="19.5" customHeight="1">
      <c r="A65" s="80" t="s">
        <v>76</v>
      </c>
      <c r="B65" s="58" t="s">
        <v>40</v>
      </c>
      <c r="C65" s="80"/>
      <c r="D65" s="81">
        <f>D70+D74+D66+D67+D68+D71+D72+D69</f>
        <v>35063.00000000001</v>
      </c>
      <c r="E65" s="81">
        <f>E70+E74+E66+E67+E68+E71+E72+E69</f>
        <v>34954.6</v>
      </c>
      <c r="F65" s="81">
        <f>F70+F74+F66+F67+F68+F71+F72+F69</f>
        <v>579.9000000000001</v>
      </c>
      <c r="G65" s="131">
        <f t="shared" si="2"/>
        <v>0.016538801585717137</v>
      </c>
      <c r="H65" s="131">
        <f t="shared" si="3"/>
        <v>0.016590091146801853</v>
      </c>
      <c r="I65" s="15"/>
    </row>
    <row r="66" spans="1:9" ht="33" customHeight="1" hidden="1">
      <c r="A66" s="101" t="s">
        <v>220</v>
      </c>
      <c r="B66" s="97" t="s">
        <v>221</v>
      </c>
      <c r="C66" s="101" t="s">
        <v>222</v>
      </c>
      <c r="D66" s="98">
        <v>0</v>
      </c>
      <c r="E66" s="98">
        <v>0</v>
      </c>
      <c r="F66" s="98">
        <v>0</v>
      </c>
      <c r="G66" s="131" t="e">
        <f t="shared" si="2"/>
        <v>#DIV/0!</v>
      </c>
      <c r="H66" s="131" t="e">
        <f t="shared" si="3"/>
        <v>#DIV/0!</v>
      </c>
      <c r="I66" s="15"/>
    </row>
    <row r="67" spans="1:9" ht="33" customHeight="1" hidden="1">
      <c r="A67" s="101" t="s">
        <v>220</v>
      </c>
      <c r="B67" s="97" t="s">
        <v>266</v>
      </c>
      <c r="C67" s="101" t="s">
        <v>265</v>
      </c>
      <c r="D67" s="98">
        <v>0</v>
      </c>
      <c r="E67" s="98">
        <v>0</v>
      </c>
      <c r="F67" s="98">
        <v>0</v>
      </c>
      <c r="G67" s="131" t="e">
        <f t="shared" si="2"/>
        <v>#DIV/0!</v>
      </c>
      <c r="H67" s="131" t="e">
        <f t="shared" si="3"/>
        <v>#DIV/0!</v>
      </c>
      <c r="I67" s="15"/>
    </row>
    <row r="68" spans="1:9" ht="32.25" customHeight="1">
      <c r="A68" s="101" t="s">
        <v>287</v>
      </c>
      <c r="B68" s="97" t="s">
        <v>377</v>
      </c>
      <c r="C68" s="101" t="s">
        <v>376</v>
      </c>
      <c r="D68" s="98">
        <v>217.4</v>
      </c>
      <c r="E68" s="98">
        <v>109</v>
      </c>
      <c r="F68" s="98">
        <v>0</v>
      </c>
      <c r="G68" s="131">
        <f t="shared" si="2"/>
        <v>0</v>
      </c>
      <c r="H68" s="131">
        <f t="shared" si="3"/>
        <v>0</v>
      </c>
      <c r="I68" s="15"/>
    </row>
    <row r="69" spans="1:9" ht="36.75" customHeight="1">
      <c r="A69" s="101"/>
      <c r="B69" s="97" t="s">
        <v>403</v>
      </c>
      <c r="C69" s="101" t="s">
        <v>402</v>
      </c>
      <c r="D69" s="98">
        <v>1307.4</v>
      </c>
      <c r="E69" s="98">
        <v>1307.4</v>
      </c>
      <c r="F69" s="98">
        <v>0</v>
      </c>
      <c r="G69" s="131">
        <f t="shared" si="2"/>
        <v>0</v>
      </c>
      <c r="H69" s="131">
        <v>0</v>
      </c>
      <c r="I69" s="15"/>
    </row>
    <row r="70" spans="1:9" s="22" customFormat="1" ht="50.25" customHeight="1">
      <c r="A70" s="149" t="s">
        <v>121</v>
      </c>
      <c r="B70" s="109" t="s">
        <v>379</v>
      </c>
      <c r="C70" s="141" t="s">
        <v>378</v>
      </c>
      <c r="D70" s="142">
        <v>18298.4</v>
      </c>
      <c r="E70" s="142">
        <v>18298.4</v>
      </c>
      <c r="F70" s="142">
        <v>444.6</v>
      </c>
      <c r="G70" s="131">
        <f t="shared" si="2"/>
        <v>0.02429720631312027</v>
      </c>
      <c r="H70" s="131">
        <f t="shared" si="3"/>
        <v>0.02429720631312027</v>
      </c>
      <c r="I70" s="21"/>
    </row>
    <row r="71" spans="1:9" s="22" customFormat="1" ht="76.5" customHeight="1">
      <c r="A71" s="149"/>
      <c r="B71" s="109" t="s">
        <v>381</v>
      </c>
      <c r="C71" s="141" t="s">
        <v>380</v>
      </c>
      <c r="D71" s="142">
        <v>14932</v>
      </c>
      <c r="E71" s="142">
        <v>14932</v>
      </c>
      <c r="F71" s="142">
        <v>0</v>
      </c>
      <c r="G71" s="131">
        <f t="shared" si="2"/>
        <v>0</v>
      </c>
      <c r="H71" s="131">
        <f t="shared" si="3"/>
        <v>0</v>
      </c>
      <c r="I71" s="21"/>
    </row>
    <row r="72" spans="1:9" s="24" customFormat="1" ht="64.5" customHeight="1">
      <c r="A72" s="146"/>
      <c r="B72" s="143" t="s">
        <v>383</v>
      </c>
      <c r="C72" s="144" t="s">
        <v>382</v>
      </c>
      <c r="D72" s="172">
        <v>172.5</v>
      </c>
      <c r="E72" s="172">
        <v>172.5</v>
      </c>
      <c r="F72" s="172">
        <v>0</v>
      </c>
      <c r="G72" s="131">
        <f t="shared" si="2"/>
        <v>0</v>
      </c>
      <c r="H72" s="131">
        <f t="shared" si="3"/>
        <v>0</v>
      </c>
      <c r="I72" s="23"/>
    </row>
    <row r="73" spans="1:9" s="24" customFormat="1" ht="66.75" customHeight="1" hidden="1">
      <c r="A73" s="146"/>
      <c r="B73" s="145" t="s">
        <v>173</v>
      </c>
      <c r="C73" s="144" t="s">
        <v>172</v>
      </c>
      <c r="D73" s="172">
        <v>0</v>
      </c>
      <c r="E73" s="172">
        <v>0</v>
      </c>
      <c r="F73" s="172">
        <v>0</v>
      </c>
      <c r="G73" s="131" t="e">
        <f t="shared" si="2"/>
        <v>#DIV/0!</v>
      </c>
      <c r="H73" s="131" t="e">
        <f t="shared" si="3"/>
        <v>#DIV/0!</v>
      </c>
      <c r="I73" s="23"/>
    </row>
    <row r="74" spans="1:9" s="22" customFormat="1" ht="30.75" customHeight="1">
      <c r="A74" s="149" t="s">
        <v>77</v>
      </c>
      <c r="B74" s="109" t="s">
        <v>205</v>
      </c>
      <c r="C74" s="141"/>
      <c r="D74" s="142">
        <f>D75+D79+D77+D78+D76</f>
        <v>135.3</v>
      </c>
      <c r="E74" s="142">
        <f>E75+E79+E77+E78+E76</f>
        <v>135.3</v>
      </c>
      <c r="F74" s="142">
        <f>F75+F79+F77+F78+F76</f>
        <v>135.3</v>
      </c>
      <c r="G74" s="131">
        <f t="shared" si="2"/>
        <v>1</v>
      </c>
      <c r="H74" s="131">
        <f t="shared" si="3"/>
        <v>1</v>
      </c>
      <c r="I74" s="25"/>
    </row>
    <row r="75" spans="1:9" s="24" customFormat="1" ht="29.25" customHeight="1">
      <c r="A75" s="146"/>
      <c r="B75" s="111" t="s">
        <v>125</v>
      </c>
      <c r="C75" s="146" t="s">
        <v>384</v>
      </c>
      <c r="D75" s="172">
        <v>135.3</v>
      </c>
      <c r="E75" s="172">
        <v>135.3</v>
      </c>
      <c r="F75" s="172">
        <v>135.3</v>
      </c>
      <c r="G75" s="131">
        <f t="shared" si="2"/>
        <v>1</v>
      </c>
      <c r="H75" s="131">
        <f t="shared" si="3"/>
        <v>1</v>
      </c>
      <c r="I75" s="23"/>
    </row>
    <row r="76" spans="1:9" s="24" customFormat="1" ht="38.25" customHeight="1" hidden="1">
      <c r="A76" s="146"/>
      <c r="B76" s="111" t="s">
        <v>309</v>
      </c>
      <c r="C76" s="146" t="s">
        <v>308</v>
      </c>
      <c r="D76" s="172">
        <v>0</v>
      </c>
      <c r="E76" s="172">
        <v>0</v>
      </c>
      <c r="F76" s="172">
        <v>0</v>
      </c>
      <c r="G76" s="131" t="e">
        <f t="shared" si="2"/>
        <v>#DIV/0!</v>
      </c>
      <c r="H76" s="131" t="e">
        <f t="shared" si="3"/>
        <v>#DIV/0!</v>
      </c>
      <c r="I76" s="23"/>
    </row>
    <row r="77" spans="1:9" s="24" customFormat="1" ht="40.5" customHeight="1" hidden="1">
      <c r="A77" s="146"/>
      <c r="B77" s="111" t="s">
        <v>304</v>
      </c>
      <c r="C77" s="146" t="s">
        <v>301</v>
      </c>
      <c r="D77" s="172">
        <v>0</v>
      </c>
      <c r="E77" s="172"/>
      <c r="F77" s="172">
        <v>0</v>
      </c>
      <c r="G77" s="131" t="e">
        <f t="shared" si="2"/>
        <v>#DIV/0!</v>
      </c>
      <c r="H77" s="131" t="e">
        <f t="shared" si="3"/>
        <v>#DIV/0!</v>
      </c>
      <c r="I77" s="23"/>
    </row>
    <row r="78" spans="1:9" s="24" customFormat="1" ht="58.5" customHeight="1" hidden="1">
      <c r="A78" s="146"/>
      <c r="B78" s="111" t="s">
        <v>303</v>
      </c>
      <c r="C78" s="146" t="s">
        <v>302</v>
      </c>
      <c r="D78" s="172">
        <v>0</v>
      </c>
      <c r="E78" s="172"/>
      <c r="F78" s="172">
        <v>0</v>
      </c>
      <c r="G78" s="131" t="e">
        <f t="shared" si="2"/>
        <v>#DIV/0!</v>
      </c>
      <c r="H78" s="131" t="e">
        <f t="shared" si="3"/>
        <v>#DIV/0!</v>
      </c>
      <c r="I78" s="23"/>
    </row>
    <row r="79" spans="1:9" s="24" customFormat="1" ht="29.25" customHeight="1" hidden="1">
      <c r="A79" s="146"/>
      <c r="B79" s="111" t="s">
        <v>290</v>
      </c>
      <c r="C79" s="146" t="s">
        <v>289</v>
      </c>
      <c r="D79" s="172">
        <v>0</v>
      </c>
      <c r="E79" s="172">
        <v>0</v>
      </c>
      <c r="F79" s="172">
        <v>0</v>
      </c>
      <c r="G79" s="131" t="e">
        <f t="shared" si="2"/>
        <v>#DIV/0!</v>
      </c>
      <c r="H79" s="131" t="e">
        <f t="shared" si="3"/>
        <v>#DIV/0!</v>
      </c>
      <c r="I79" s="23"/>
    </row>
    <row r="80" spans="1:9" ht="21" customHeight="1">
      <c r="A80" s="80" t="s">
        <v>78</v>
      </c>
      <c r="B80" s="58" t="s">
        <v>41</v>
      </c>
      <c r="C80" s="80"/>
      <c r="D80" s="81">
        <f>D81+D84</f>
        <v>6502.2</v>
      </c>
      <c r="E80" s="81">
        <f>E81+E84</f>
        <v>5202.2</v>
      </c>
      <c r="F80" s="81">
        <f>F81+F84</f>
        <v>3598</v>
      </c>
      <c r="G80" s="131">
        <f t="shared" si="2"/>
        <v>0.5533511734489865</v>
      </c>
      <c r="H80" s="131">
        <f t="shared" si="3"/>
        <v>0.691630464034447</v>
      </c>
      <c r="I80" s="15"/>
    </row>
    <row r="81" spans="1:9" ht="18.75" customHeight="1" hidden="1">
      <c r="A81" s="101" t="s">
        <v>79</v>
      </c>
      <c r="B81" s="58" t="s">
        <v>42</v>
      </c>
      <c r="C81" s="80"/>
      <c r="D81" s="98">
        <f>D83+D82</f>
        <v>0</v>
      </c>
      <c r="E81" s="98">
        <f>E83+E82</f>
        <v>0</v>
      </c>
      <c r="F81" s="98">
        <f>F83+F82</f>
        <v>0</v>
      </c>
      <c r="G81" s="131" t="e">
        <f t="shared" si="2"/>
        <v>#DIV/0!</v>
      </c>
      <c r="H81" s="131" t="e">
        <f t="shared" si="3"/>
        <v>#DIV/0!</v>
      </c>
      <c r="I81" s="15"/>
    </row>
    <row r="82" spans="1:9" ht="30" customHeight="1" hidden="1">
      <c r="A82" s="101"/>
      <c r="B82" s="97" t="s">
        <v>225</v>
      </c>
      <c r="C82" s="101" t="s">
        <v>223</v>
      </c>
      <c r="D82" s="98">
        <v>0</v>
      </c>
      <c r="E82" s="98">
        <v>0</v>
      </c>
      <c r="F82" s="98">
        <v>0</v>
      </c>
      <c r="G82" s="131" t="e">
        <f t="shared" si="2"/>
        <v>#DIV/0!</v>
      </c>
      <c r="H82" s="131" t="e">
        <f t="shared" si="3"/>
        <v>#DIV/0!</v>
      </c>
      <c r="I82" s="15"/>
    </row>
    <row r="83" spans="1:9" ht="18.75" customHeight="1" hidden="1">
      <c r="A83" s="101"/>
      <c r="B83" s="97" t="s">
        <v>174</v>
      </c>
      <c r="C83" s="101" t="s">
        <v>215</v>
      </c>
      <c r="D83" s="98">
        <v>0</v>
      </c>
      <c r="E83" s="98">
        <v>0</v>
      </c>
      <c r="F83" s="98">
        <v>0</v>
      </c>
      <c r="G83" s="131" t="e">
        <f t="shared" si="2"/>
        <v>#DIV/0!</v>
      </c>
      <c r="H83" s="131" t="e">
        <f t="shared" si="3"/>
        <v>#DIV/0!</v>
      </c>
      <c r="I83" s="15"/>
    </row>
    <row r="84" spans="1:9" ht="15.75">
      <c r="A84" s="80" t="s">
        <v>80</v>
      </c>
      <c r="B84" s="58" t="s">
        <v>43</v>
      </c>
      <c r="C84" s="80"/>
      <c r="D84" s="81">
        <f>D90+D88+D85+D89</f>
        <v>6502.2</v>
      </c>
      <c r="E84" s="81">
        <f>E90+E88+E85+E89</f>
        <v>5202.2</v>
      </c>
      <c r="F84" s="81">
        <f>F90+F88+F85+F89</f>
        <v>3598</v>
      </c>
      <c r="G84" s="131">
        <f t="shared" si="2"/>
        <v>0.5533511734489865</v>
      </c>
      <c r="H84" s="131">
        <f t="shared" si="3"/>
        <v>0.691630464034447</v>
      </c>
      <c r="I84" s="15"/>
    </row>
    <row r="85" spans="1:9" ht="31.5">
      <c r="A85" s="80"/>
      <c r="B85" s="97" t="s">
        <v>243</v>
      </c>
      <c r="C85" s="101"/>
      <c r="D85" s="98">
        <f>D86+D87</f>
        <v>6480</v>
      </c>
      <c r="E85" s="98">
        <f>E86+E87</f>
        <v>5180</v>
      </c>
      <c r="F85" s="98">
        <f>F86+F87</f>
        <v>3575.8</v>
      </c>
      <c r="G85" s="131">
        <f t="shared" si="2"/>
        <v>0.551820987654321</v>
      </c>
      <c r="H85" s="131">
        <f t="shared" si="3"/>
        <v>0.6903088803088804</v>
      </c>
      <c r="I85" s="15"/>
    </row>
    <row r="86" spans="1:9" ht="18.75" customHeight="1">
      <c r="A86" s="80"/>
      <c r="B86" s="114" t="s">
        <v>310</v>
      </c>
      <c r="C86" s="147" t="s">
        <v>385</v>
      </c>
      <c r="D86" s="98">
        <v>6130</v>
      </c>
      <c r="E86" s="98">
        <v>4830</v>
      </c>
      <c r="F86" s="98">
        <v>3325.8</v>
      </c>
      <c r="G86" s="131">
        <f t="shared" si="2"/>
        <v>0.5425448613376835</v>
      </c>
      <c r="H86" s="131">
        <f t="shared" si="3"/>
        <v>0.6885714285714286</v>
      </c>
      <c r="I86" s="15"/>
    </row>
    <row r="87" spans="1:9" s="16" customFormat="1" ht="48.75" customHeight="1">
      <c r="A87" s="136"/>
      <c r="B87" s="97" t="s">
        <v>399</v>
      </c>
      <c r="C87" s="148" t="s">
        <v>400</v>
      </c>
      <c r="D87" s="137">
        <v>350</v>
      </c>
      <c r="E87" s="137">
        <v>350</v>
      </c>
      <c r="F87" s="137">
        <v>250</v>
      </c>
      <c r="G87" s="131">
        <f t="shared" si="2"/>
        <v>0.7142857142857143</v>
      </c>
      <c r="H87" s="131">
        <f t="shared" si="3"/>
        <v>0.7142857142857143</v>
      </c>
      <c r="I87" s="20"/>
    </row>
    <row r="88" spans="1:9" s="16" customFormat="1" ht="39" customHeight="1">
      <c r="A88" s="136"/>
      <c r="B88" s="97" t="s">
        <v>404</v>
      </c>
      <c r="C88" s="148" t="s">
        <v>405</v>
      </c>
      <c r="D88" s="137">
        <v>22.2</v>
      </c>
      <c r="E88" s="137">
        <v>22.2</v>
      </c>
      <c r="F88" s="137">
        <v>22.2</v>
      </c>
      <c r="G88" s="131">
        <f t="shared" si="2"/>
        <v>1</v>
      </c>
      <c r="H88" s="131">
        <f t="shared" si="3"/>
        <v>1</v>
      </c>
      <c r="I88" s="20"/>
    </row>
    <row r="89" spans="1:9" s="16" customFormat="1" ht="16.5" customHeight="1" hidden="1">
      <c r="A89" s="136"/>
      <c r="B89" s="97" t="s">
        <v>294</v>
      </c>
      <c r="C89" s="148" t="s">
        <v>293</v>
      </c>
      <c r="D89" s="137">
        <v>0</v>
      </c>
      <c r="E89" s="137">
        <v>0</v>
      </c>
      <c r="F89" s="137">
        <v>0</v>
      </c>
      <c r="G89" s="131" t="e">
        <f t="shared" si="2"/>
        <v>#DIV/0!</v>
      </c>
      <c r="H89" s="131" t="e">
        <f t="shared" si="3"/>
        <v>#DIV/0!</v>
      </c>
      <c r="I89" s="20"/>
    </row>
    <row r="90" spans="1:9" ht="55.5" customHeight="1" hidden="1">
      <c r="A90" s="101" t="s">
        <v>44</v>
      </c>
      <c r="B90" s="114" t="s">
        <v>175</v>
      </c>
      <c r="C90" s="147"/>
      <c r="D90" s="98">
        <f>D91+D92+D93</f>
        <v>0</v>
      </c>
      <c r="E90" s="98">
        <f>E91+E92+E93</f>
        <v>0</v>
      </c>
      <c r="F90" s="98">
        <f>F91+F92+F93</f>
        <v>0</v>
      </c>
      <c r="G90" s="131" t="e">
        <f t="shared" si="2"/>
        <v>#DIV/0!</v>
      </c>
      <c r="H90" s="131" t="e">
        <f t="shared" si="3"/>
        <v>#DIV/0!</v>
      </c>
      <c r="I90" s="15"/>
    </row>
    <row r="91" spans="1:9" s="16" customFormat="1" ht="16.5" customHeight="1" hidden="1">
      <c r="A91" s="136"/>
      <c r="B91" s="112" t="s">
        <v>176</v>
      </c>
      <c r="C91" s="148" t="s">
        <v>177</v>
      </c>
      <c r="D91" s="137">
        <v>0</v>
      </c>
      <c r="E91" s="137">
        <v>0</v>
      </c>
      <c r="F91" s="137">
        <v>0</v>
      </c>
      <c r="G91" s="131" t="e">
        <f t="shared" si="2"/>
        <v>#DIV/0!</v>
      </c>
      <c r="H91" s="131" t="e">
        <f t="shared" si="3"/>
        <v>#DIV/0!</v>
      </c>
      <c r="I91" s="20"/>
    </row>
    <row r="92" spans="1:9" s="16" customFormat="1" ht="19.5" customHeight="1" hidden="1">
      <c r="A92" s="136"/>
      <c r="B92" s="112" t="s">
        <v>178</v>
      </c>
      <c r="C92" s="148" t="s">
        <v>179</v>
      </c>
      <c r="D92" s="137">
        <v>0</v>
      </c>
      <c r="E92" s="137">
        <v>0</v>
      </c>
      <c r="F92" s="137">
        <v>0</v>
      </c>
      <c r="G92" s="131" t="e">
        <f t="shared" si="2"/>
        <v>#DIV/0!</v>
      </c>
      <c r="H92" s="131" t="e">
        <f t="shared" si="3"/>
        <v>#DIV/0!</v>
      </c>
      <c r="I92" s="20"/>
    </row>
    <row r="93" spans="1:9" s="16" customFormat="1" ht="19.5" customHeight="1" hidden="1">
      <c r="A93" s="136"/>
      <c r="B93" s="112" t="s">
        <v>154</v>
      </c>
      <c r="C93" s="148" t="s">
        <v>180</v>
      </c>
      <c r="D93" s="137">
        <v>0</v>
      </c>
      <c r="E93" s="137">
        <v>0</v>
      </c>
      <c r="F93" s="137">
        <v>0</v>
      </c>
      <c r="G93" s="131" t="e">
        <f t="shared" si="2"/>
        <v>#DIV/0!</v>
      </c>
      <c r="H93" s="131" t="e">
        <f t="shared" si="3"/>
        <v>#DIV/0!</v>
      </c>
      <c r="I93" s="20"/>
    </row>
    <row r="94" spans="1:9" ht="14.25" customHeight="1">
      <c r="A94" s="80" t="s">
        <v>46</v>
      </c>
      <c r="B94" s="58" t="s">
        <v>47</v>
      </c>
      <c r="C94" s="80"/>
      <c r="D94" s="81">
        <f>D95+D97+D98+D100</f>
        <v>449219.49999999994</v>
      </c>
      <c r="E94" s="81">
        <f>E95+E97+E98+E100</f>
        <v>273227.80000000005</v>
      </c>
      <c r="F94" s="81">
        <f>F95+F97+F98+F100</f>
        <v>169704.9</v>
      </c>
      <c r="G94" s="131">
        <f t="shared" si="2"/>
        <v>0.37777723362409693</v>
      </c>
      <c r="H94" s="131">
        <f t="shared" si="3"/>
        <v>0.6211113949605419</v>
      </c>
      <c r="I94" s="15"/>
    </row>
    <row r="95" spans="1:9" ht="14.25" customHeight="1">
      <c r="A95" s="101" t="s">
        <v>48</v>
      </c>
      <c r="B95" s="97" t="s">
        <v>150</v>
      </c>
      <c r="C95" s="101" t="s">
        <v>48</v>
      </c>
      <c r="D95" s="98">
        <v>128505.4</v>
      </c>
      <c r="E95" s="98">
        <v>74092.3</v>
      </c>
      <c r="F95" s="98">
        <v>50121.6</v>
      </c>
      <c r="G95" s="131">
        <f t="shared" si="2"/>
        <v>0.39003497129303516</v>
      </c>
      <c r="H95" s="131">
        <f t="shared" si="3"/>
        <v>0.6764751532885334</v>
      </c>
      <c r="I95" s="15"/>
    </row>
    <row r="96" spans="1:9" s="16" customFormat="1" ht="47.25" hidden="1">
      <c r="A96" s="136"/>
      <c r="B96" s="49" t="s">
        <v>216</v>
      </c>
      <c r="C96" s="136" t="s">
        <v>276</v>
      </c>
      <c r="D96" s="137">
        <v>0</v>
      </c>
      <c r="E96" s="137">
        <v>0</v>
      </c>
      <c r="F96" s="137">
        <v>0</v>
      </c>
      <c r="G96" s="131" t="e">
        <f t="shared" si="2"/>
        <v>#DIV/0!</v>
      </c>
      <c r="H96" s="131" t="e">
        <f t="shared" si="3"/>
        <v>#DIV/0!</v>
      </c>
      <c r="I96" s="20"/>
    </row>
    <row r="97" spans="1:9" ht="16.5" customHeight="1">
      <c r="A97" s="101" t="s">
        <v>50</v>
      </c>
      <c r="B97" s="97" t="s">
        <v>151</v>
      </c>
      <c r="C97" s="101" t="s">
        <v>50</v>
      </c>
      <c r="D97" s="98">
        <v>294559.8</v>
      </c>
      <c r="E97" s="98">
        <v>182976.4</v>
      </c>
      <c r="F97" s="98">
        <v>109546.9</v>
      </c>
      <c r="G97" s="131">
        <f t="shared" si="2"/>
        <v>0.3719003747286629</v>
      </c>
      <c r="H97" s="131">
        <f t="shared" si="3"/>
        <v>0.5986941485350024</v>
      </c>
      <c r="I97" s="15"/>
    </row>
    <row r="98" spans="1:9" ht="15.75" customHeight="1">
      <c r="A98" s="101" t="s">
        <v>51</v>
      </c>
      <c r="B98" s="97" t="s">
        <v>311</v>
      </c>
      <c r="C98" s="101" t="s">
        <v>51</v>
      </c>
      <c r="D98" s="98">
        <v>4262.8</v>
      </c>
      <c r="E98" s="98">
        <v>2263.2</v>
      </c>
      <c r="F98" s="98">
        <v>697.5</v>
      </c>
      <c r="G98" s="131">
        <f t="shared" si="2"/>
        <v>0.16362484751806325</v>
      </c>
      <c r="H98" s="131">
        <f t="shared" si="3"/>
        <v>0.30819194061505834</v>
      </c>
      <c r="I98" s="15"/>
    </row>
    <row r="99" spans="1:9" s="16" customFormat="1" ht="15" customHeight="1" hidden="1">
      <c r="A99" s="136"/>
      <c r="B99" s="49" t="s">
        <v>39</v>
      </c>
      <c r="C99" s="136"/>
      <c r="D99" s="137">
        <v>0</v>
      </c>
      <c r="E99" s="137">
        <v>0</v>
      </c>
      <c r="F99" s="137">
        <v>0</v>
      </c>
      <c r="G99" s="131" t="e">
        <f t="shared" si="2"/>
        <v>#DIV/0!</v>
      </c>
      <c r="H99" s="131" t="e">
        <f t="shared" si="3"/>
        <v>#DIV/0!</v>
      </c>
      <c r="I99" s="20"/>
    </row>
    <row r="100" spans="1:9" ht="15.75">
      <c r="A100" s="101" t="s">
        <v>53</v>
      </c>
      <c r="B100" s="97" t="s">
        <v>54</v>
      </c>
      <c r="C100" s="101" t="s">
        <v>53</v>
      </c>
      <c r="D100" s="98">
        <v>21891.5</v>
      </c>
      <c r="E100" s="98">
        <v>13895.9</v>
      </c>
      <c r="F100" s="98">
        <v>9338.9</v>
      </c>
      <c r="G100" s="131">
        <f t="shared" si="2"/>
        <v>0.426599365050362</v>
      </c>
      <c r="H100" s="131">
        <f t="shared" si="3"/>
        <v>0.6720615433329256</v>
      </c>
      <c r="I100" s="15"/>
    </row>
    <row r="101" spans="1:9" s="16" customFormat="1" ht="15.75">
      <c r="A101" s="136"/>
      <c r="B101" s="49" t="s">
        <v>55</v>
      </c>
      <c r="C101" s="136"/>
      <c r="D101" s="137">
        <v>585</v>
      </c>
      <c r="E101" s="137">
        <v>412.8</v>
      </c>
      <c r="F101" s="137">
        <v>197.9</v>
      </c>
      <c r="G101" s="131">
        <f t="shared" si="2"/>
        <v>0.3382905982905983</v>
      </c>
      <c r="H101" s="131">
        <f t="shared" si="3"/>
        <v>0.4794089147286822</v>
      </c>
      <c r="I101" s="20"/>
    </row>
    <row r="102" spans="1:9" ht="17.25" customHeight="1">
      <c r="A102" s="80" t="s">
        <v>56</v>
      </c>
      <c r="B102" s="58" t="s">
        <v>153</v>
      </c>
      <c r="C102" s="80"/>
      <c r="D102" s="81">
        <f>D103++D104</f>
        <v>57551.7</v>
      </c>
      <c r="E102" s="81">
        <f>E103++E104</f>
        <v>37256.5</v>
      </c>
      <c r="F102" s="81">
        <f>F103++F104</f>
        <v>28970.2</v>
      </c>
      <c r="G102" s="131">
        <f t="shared" si="2"/>
        <v>0.5033769636691879</v>
      </c>
      <c r="H102" s="131">
        <f t="shared" si="3"/>
        <v>0.7775878034705354</v>
      </c>
      <c r="I102" s="15"/>
    </row>
    <row r="103" spans="1:9" ht="15.75">
      <c r="A103" s="101" t="s">
        <v>57</v>
      </c>
      <c r="B103" s="97" t="s">
        <v>58</v>
      </c>
      <c r="C103" s="101" t="s">
        <v>57</v>
      </c>
      <c r="D103" s="98">
        <v>54447.7</v>
      </c>
      <c r="E103" s="98">
        <v>35324.5</v>
      </c>
      <c r="F103" s="98">
        <v>27549.7</v>
      </c>
      <c r="G103" s="131">
        <f t="shared" si="2"/>
        <v>0.505984642142827</v>
      </c>
      <c r="H103" s="131">
        <f t="shared" si="3"/>
        <v>0.779903466432646</v>
      </c>
      <c r="I103" s="15"/>
    </row>
    <row r="104" spans="1:9" ht="15.75">
      <c r="A104" s="101" t="s">
        <v>59</v>
      </c>
      <c r="B104" s="97" t="s">
        <v>110</v>
      </c>
      <c r="C104" s="101" t="s">
        <v>59</v>
      </c>
      <c r="D104" s="98">
        <v>3104</v>
      </c>
      <c r="E104" s="98">
        <v>1932</v>
      </c>
      <c r="F104" s="98">
        <v>1420.5</v>
      </c>
      <c r="G104" s="131">
        <f t="shared" si="2"/>
        <v>0.4576353092783505</v>
      </c>
      <c r="H104" s="131">
        <f t="shared" si="3"/>
        <v>0.735248447204969</v>
      </c>
      <c r="I104" s="15"/>
    </row>
    <row r="105" spans="1:9" s="16" customFormat="1" ht="15.75" hidden="1">
      <c r="A105" s="136"/>
      <c r="B105" s="49" t="s">
        <v>39</v>
      </c>
      <c r="C105" s="136"/>
      <c r="D105" s="137">
        <v>0</v>
      </c>
      <c r="E105" s="137">
        <v>0</v>
      </c>
      <c r="F105" s="137">
        <v>0</v>
      </c>
      <c r="G105" s="131" t="e">
        <f t="shared" si="2"/>
        <v>#DIV/0!</v>
      </c>
      <c r="H105" s="131" t="e">
        <f aca="true" t="shared" si="5" ref="H105:H130">F105/E105</f>
        <v>#DIV/0!</v>
      </c>
      <c r="I105" s="20"/>
    </row>
    <row r="106" spans="1:9" ht="23.25" customHeight="1">
      <c r="A106" s="69" t="s">
        <v>60</v>
      </c>
      <c r="B106" s="68" t="s">
        <v>61</v>
      </c>
      <c r="C106" s="69"/>
      <c r="D106" s="70">
        <f>D107+D109+D112+D113+D116+D114+D115+D108+D110+D111</f>
        <v>19373.8</v>
      </c>
      <c r="E106" s="70">
        <f>E107+E109+E112+E113+E116+E114+E115+E108+E110+E111</f>
        <v>10873.9</v>
      </c>
      <c r="F106" s="70">
        <f>F107+F109+F112+F113+F116+F114+F115+F108+F110+F111</f>
        <v>9515.7</v>
      </c>
      <c r="G106" s="131">
        <f t="shared" si="2"/>
        <v>0.4911633236639173</v>
      </c>
      <c r="H106" s="131">
        <f t="shared" si="5"/>
        <v>0.8750954119497145</v>
      </c>
      <c r="I106" s="15"/>
    </row>
    <row r="107" spans="1:9" ht="30" customHeight="1">
      <c r="A107" s="149" t="s">
        <v>62</v>
      </c>
      <c r="B107" s="117" t="s">
        <v>217</v>
      </c>
      <c r="C107" s="149" t="s">
        <v>62</v>
      </c>
      <c r="D107" s="142">
        <v>882</v>
      </c>
      <c r="E107" s="142">
        <v>585</v>
      </c>
      <c r="F107" s="142">
        <v>408.5</v>
      </c>
      <c r="G107" s="131">
        <f t="shared" si="2"/>
        <v>0.4631519274376417</v>
      </c>
      <c r="H107" s="131">
        <f t="shared" si="5"/>
        <v>0.6982905982905983</v>
      </c>
      <c r="I107" s="15"/>
    </row>
    <row r="108" spans="1:9" ht="44.25" customHeight="1">
      <c r="A108" s="149" t="s">
        <v>63</v>
      </c>
      <c r="B108" s="117" t="s">
        <v>386</v>
      </c>
      <c r="C108" s="149" t="s">
        <v>387</v>
      </c>
      <c r="D108" s="142">
        <v>14530.8</v>
      </c>
      <c r="E108" s="142">
        <v>7404</v>
      </c>
      <c r="F108" s="142">
        <v>6876</v>
      </c>
      <c r="G108" s="131">
        <f t="shared" si="2"/>
        <v>0.47320175076389465</v>
      </c>
      <c r="H108" s="131">
        <f t="shared" si="5"/>
        <v>0.9286871961102107</v>
      </c>
      <c r="I108" s="15"/>
    </row>
    <row r="109" spans="1:9" ht="36" customHeight="1" hidden="1">
      <c r="A109" s="149" t="s">
        <v>63</v>
      </c>
      <c r="B109" s="117" t="s">
        <v>182</v>
      </c>
      <c r="C109" s="149" t="s">
        <v>218</v>
      </c>
      <c r="D109" s="142">
        <v>0</v>
      </c>
      <c r="E109" s="142">
        <v>0</v>
      </c>
      <c r="F109" s="142">
        <v>0</v>
      </c>
      <c r="G109" s="131" t="e">
        <f t="shared" si="2"/>
        <v>#DIV/0!</v>
      </c>
      <c r="H109" s="131" t="e">
        <f t="shared" si="5"/>
        <v>#DIV/0!</v>
      </c>
      <c r="I109" s="15"/>
    </row>
    <row r="110" spans="1:9" ht="48" customHeight="1">
      <c r="A110" s="149" t="s">
        <v>63</v>
      </c>
      <c r="B110" s="117" t="s">
        <v>419</v>
      </c>
      <c r="C110" s="149" t="s">
        <v>418</v>
      </c>
      <c r="D110" s="142">
        <v>157.8</v>
      </c>
      <c r="E110" s="142">
        <v>157.8</v>
      </c>
      <c r="F110" s="142">
        <v>0</v>
      </c>
      <c r="G110" s="131">
        <f t="shared" si="2"/>
        <v>0</v>
      </c>
      <c r="H110" s="131">
        <f t="shared" si="5"/>
        <v>0</v>
      </c>
      <c r="I110" s="15"/>
    </row>
    <row r="111" spans="1:9" ht="45" customHeight="1">
      <c r="A111" s="149" t="s">
        <v>63</v>
      </c>
      <c r="B111" s="117" t="s">
        <v>421</v>
      </c>
      <c r="C111" s="149" t="s">
        <v>420</v>
      </c>
      <c r="D111" s="142">
        <v>85</v>
      </c>
      <c r="E111" s="142">
        <v>85</v>
      </c>
      <c r="F111" s="142">
        <v>0</v>
      </c>
      <c r="G111" s="131">
        <f t="shared" si="2"/>
        <v>0</v>
      </c>
      <c r="H111" s="131">
        <f t="shared" si="5"/>
        <v>0</v>
      </c>
      <c r="I111" s="15"/>
    </row>
    <row r="112" spans="1:9" s="26" customFormat="1" ht="36" customHeight="1">
      <c r="A112" s="101" t="s">
        <v>63</v>
      </c>
      <c r="B112" s="97" t="s">
        <v>267</v>
      </c>
      <c r="C112" s="101" t="s">
        <v>422</v>
      </c>
      <c r="D112" s="98">
        <v>260.5</v>
      </c>
      <c r="E112" s="98">
        <v>260.5</v>
      </c>
      <c r="F112" s="98">
        <v>0</v>
      </c>
      <c r="G112" s="131">
        <f t="shared" si="2"/>
        <v>0</v>
      </c>
      <c r="H112" s="131">
        <f t="shared" si="5"/>
        <v>0</v>
      </c>
      <c r="I112" s="15"/>
    </row>
    <row r="113" spans="1:9" s="26" customFormat="1" ht="35.25" customHeight="1" hidden="1">
      <c r="A113" s="101" t="s">
        <v>63</v>
      </c>
      <c r="B113" s="97" t="s">
        <v>183</v>
      </c>
      <c r="C113" s="101" t="s">
        <v>184</v>
      </c>
      <c r="D113" s="142">
        <v>0</v>
      </c>
      <c r="E113" s="142">
        <v>0</v>
      </c>
      <c r="F113" s="142">
        <v>0</v>
      </c>
      <c r="G113" s="131" t="e">
        <f aca="true" t="shared" si="6" ref="G113:G130">F113/D113</f>
        <v>#DIV/0!</v>
      </c>
      <c r="H113" s="131" t="e">
        <f t="shared" si="5"/>
        <v>#DIV/0!</v>
      </c>
      <c r="I113" s="15"/>
    </row>
    <row r="114" spans="1:9" s="26" customFormat="1" ht="30.75" customHeight="1" hidden="1">
      <c r="A114" s="101" t="s">
        <v>63</v>
      </c>
      <c r="B114" s="97" t="s">
        <v>277</v>
      </c>
      <c r="C114" s="101" t="s">
        <v>278</v>
      </c>
      <c r="D114" s="142">
        <v>0</v>
      </c>
      <c r="E114" s="142">
        <v>0</v>
      </c>
      <c r="F114" s="142">
        <v>0</v>
      </c>
      <c r="G114" s="131" t="e">
        <f t="shared" si="6"/>
        <v>#DIV/0!</v>
      </c>
      <c r="H114" s="131" t="e">
        <f t="shared" si="5"/>
        <v>#DIV/0!</v>
      </c>
      <c r="I114" s="15"/>
    </row>
    <row r="115" spans="1:9" s="26" customFormat="1" ht="44.25" customHeight="1" hidden="1">
      <c r="A115" s="101" t="s">
        <v>63</v>
      </c>
      <c r="B115" s="97" t="s">
        <v>280</v>
      </c>
      <c r="C115" s="101" t="s">
        <v>279</v>
      </c>
      <c r="D115" s="142">
        <v>0</v>
      </c>
      <c r="E115" s="142">
        <v>0</v>
      </c>
      <c r="F115" s="142">
        <v>0</v>
      </c>
      <c r="G115" s="131" t="e">
        <f t="shared" si="6"/>
        <v>#DIV/0!</v>
      </c>
      <c r="H115" s="131" t="e">
        <f t="shared" si="5"/>
        <v>#DIV/0!</v>
      </c>
      <c r="I115" s="15"/>
    </row>
    <row r="116" spans="1:9" ht="36" customHeight="1">
      <c r="A116" s="101" t="s">
        <v>64</v>
      </c>
      <c r="B116" s="97" t="s">
        <v>389</v>
      </c>
      <c r="C116" s="101" t="s">
        <v>388</v>
      </c>
      <c r="D116" s="98">
        <v>3457.7</v>
      </c>
      <c r="E116" s="98">
        <v>2381.6</v>
      </c>
      <c r="F116" s="98">
        <v>2231.2</v>
      </c>
      <c r="G116" s="131">
        <f t="shared" si="6"/>
        <v>0.6452844376319519</v>
      </c>
      <c r="H116" s="131">
        <f t="shared" si="5"/>
        <v>0.9368491770238495</v>
      </c>
      <c r="I116" s="15"/>
    </row>
    <row r="117" spans="1:9" ht="26.25" customHeight="1">
      <c r="A117" s="80" t="s">
        <v>65</v>
      </c>
      <c r="B117" s="58" t="s">
        <v>131</v>
      </c>
      <c r="C117" s="80"/>
      <c r="D117" s="81">
        <f>D118+D119</f>
        <v>580</v>
      </c>
      <c r="E117" s="81">
        <f>E118+E119</f>
        <v>301.5</v>
      </c>
      <c r="F117" s="81">
        <f>F118+F119</f>
        <v>218.7</v>
      </c>
      <c r="G117" s="131">
        <f t="shared" si="6"/>
        <v>0.37706896551724134</v>
      </c>
      <c r="H117" s="131">
        <f t="shared" si="5"/>
        <v>0.7253731343283581</v>
      </c>
      <c r="I117" s="15"/>
    </row>
    <row r="118" spans="1:9" ht="23.25" customHeight="1" hidden="1">
      <c r="A118" s="101" t="s">
        <v>66</v>
      </c>
      <c r="B118" s="97" t="s">
        <v>132</v>
      </c>
      <c r="C118" s="101" t="s">
        <v>66</v>
      </c>
      <c r="D118" s="98">
        <v>0</v>
      </c>
      <c r="E118" s="98">
        <v>0</v>
      </c>
      <c r="F118" s="98">
        <v>0</v>
      </c>
      <c r="G118" s="131" t="e">
        <f t="shared" si="6"/>
        <v>#DIV/0!</v>
      </c>
      <c r="H118" s="131" t="e">
        <f t="shared" si="5"/>
        <v>#DIV/0!</v>
      </c>
      <c r="I118" s="15"/>
    </row>
    <row r="119" spans="1:9" ht="26.25" customHeight="1">
      <c r="A119" s="101" t="s">
        <v>133</v>
      </c>
      <c r="B119" s="97" t="s">
        <v>134</v>
      </c>
      <c r="C119" s="101" t="s">
        <v>133</v>
      </c>
      <c r="D119" s="98">
        <v>580</v>
      </c>
      <c r="E119" s="98">
        <v>301.5</v>
      </c>
      <c r="F119" s="98">
        <v>218.7</v>
      </c>
      <c r="G119" s="131">
        <f t="shared" si="6"/>
        <v>0.37706896551724134</v>
      </c>
      <c r="H119" s="131">
        <f t="shared" si="5"/>
        <v>0.7253731343283581</v>
      </c>
      <c r="I119" s="15"/>
    </row>
    <row r="120" spans="1:9" ht="26.25" customHeight="1" hidden="1">
      <c r="A120" s="101"/>
      <c r="B120" s="49" t="s">
        <v>39</v>
      </c>
      <c r="C120" s="101"/>
      <c r="D120" s="98">
        <v>0</v>
      </c>
      <c r="E120" s="98">
        <v>0</v>
      </c>
      <c r="F120" s="98">
        <v>0</v>
      </c>
      <c r="G120" s="131" t="e">
        <f t="shared" si="6"/>
        <v>#DIV/0!</v>
      </c>
      <c r="H120" s="131" t="e">
        <f t="shared" si="5"/>
        <v>#DIV/0!</v>
      </c>
      <c r="I120" s="15"/>
    </row>
    <row r="121" spans="1:9" ht="27" customHeight="1">
      <c r="A121" s="80" t="s">
        <v>135</v>
      </c>
      <c r="B121" s="58" t="s">
        <v>136</v>
      </c>
      <c r="C121" s="80"/>
      <c r="D121" s="81">
        <f>D122</f>
        <v>310</v>
      </c>
      <c r="E121" s="81">
        <f>E122</f>
        <v>237.5</v>
      </c>
      <c r="F121" s="81">
        <f>F122</f>
        <v>214.9</v>
      </c>
      <c r="G121" s="131">
        <f t="shared" si="6"/>
        <v>0.6932258064516129</v>
      </c>
      <c r="H121" s="131">
        <f t="shared" si="5"/>
        <v>0.9048421052631579</v>
      </c>
      <c r="I121" s="15"/>
    </row>
    <row r="122" spans="1:9" ht="17.25" customHeight="1">
      <c r="A122" s="101" t="s">
        <v>137</v>
      </c>
      <c r="B122" s="97" t="s">
        <v>138</v>
      </c>
      <c r="C122" s="101" t="s">
        <v>137</v>
      </c>
      <c r="D122" s="98">
        <v>310</v>
      </c>
      <c r="E122" s="98">
        <v>237.5</v>
      </c>
      <c r="F122" s="98">
        <v>214.9</v>
      </c>
      <c r="G122" s="131">
        <f t="shared" si="6"/>
        <v>0.6932258064516129</v>
      </c>
      <c r="H122" s="131">
        <f t="shared" si="5"/>
        <v>0.9048421052631579</v>
      </c>
      <c r="I122" s="15"/>
    </row>
    <row r="123" spans="1:9" ht="39.75" customHeight="1">
      <c r="A123" s="80" t="s">
        <v>139</v>
      </c>
      <c r="B123" s="58" t="s">
        <v>140</v>
      </c>
      <c r="C123" s="80"/>
      <c r="D123" s="81">
        <f>D124</f>
        <v>850</v>
      </c>
      <c r="E123" s="81">
        <f>E124</f>
        <v>650</v>
      </c>
      <c r="F123" s="81">
        <f>F124</f>
        <v>489.8</v>
      </c>
      <c r="G123" s="131">
        <f t="shared" si="6"/>
        <v>0.5762352941176471</v>
      </c>
      <c r="H123" s="131">
        <f t="shared" si="5"/>
        <v>0.7535384615384616</v>
      </c>
      <c r="I123" s="15"/>
    </row>
    <row r="124" spans="1:9" ht="17.25" customHeight="1">
      <c r="A124" s="101" t="s">
        <v>142</v>
      </c>
      <c r="B124" s="97" t="s">
        <v>185</v>
      </c>
      <c r="C124" s="101" t="s">
        <v>142</v>
      </c>
      <c r="D124" s="98">
        <v>850</v>
      </c>
      <c r="E124" s="98">
        <v>650</v>
      </c>
      <c r="F124" s="98">
        <v>489.8</v>
      </c>
      <c r="G124" s="131">
        <f t="shared" si="6"/>
        <v>0.5762352941176471</v>
      </c>
      <c r="H124" s="131">
        <f t="shared" si="5"/>
        <v>0.7535384615384616</v>
      </c>
      <c r="I124" s="15"/>
    </row>
    <row r="125" spans="1:9" ht="26.25" customHeight="1">
      <c r="A125" s="80" t="s">
        <v>143</v>
      </c>
      <c r="B125" s="58" t="s">
        <v>146</v>
      </c>
      <c r="C125" s="80"/>
      <c r="D125" s="81">
        <f>D126+D128+D127</f>
        <v>5130.9</v>
      </c>
      <c r="E125" s="81">
        <f>E126+E128+E127</f>
        <v>2565.5</v>
      </c>
      <c r="F125" s="81">
        <f>F126+F128+F127</f>
        <v>900</v>
      </c>
      <c r="G125" s="131">
        <f t="shared" si="6"/>
        <v>0.17540782318891424</v>
      </c>
      <c r="H125" s="131">
        <f t="shared" si="5"/>
        <v>0.35080880919898655</v>
      </c>
      <c r="I125" s="15"/>
    </row>
    <row r="126" spans="1:9" ht="67.5" customHeight="1">
      <c r="A126" s="101" t="s">
        <v>144</v>
      </c>
      <c r="B126" s="97" t="s">
        <v>390</v>
      </c>
      <c r="C126" s="101" t="s">
        <v>391</v>
      </c>
      <c r="D126" s="98">
        <v>2278.6</v>
      </c>
      <c r="E126" s="98">
        <v>1139.3</v>
      </c>
      <c r="F126" s="98">
        <v>900</v>
      </c>
      <c r="G126" s="131">
        <f t="shared" si="6"/>
        <v>0.39497937329939437</v>
      </c>
      <c r="H126" s="131">
        <f t="shared" si="5"/>
        <v>0.7899587465987887</v>
      </c>
      <c r="I126" s="15"/>
    </row>
    <row r="127" spans="1:9" ht="42.75" customHeight="1">
      <c r="A127" s="101" t="s">
        <v>144</v>
      </c>
      <c r="B127" s="97" t="s">
        <v>392</v>
      </c>
      <c r="C127" s="101" t="s">
        <v>393</v>
      </c>
      <c r="D127" s="98">
        <v>1823.1</v>
      </c>
      <c r="E127" s="98">
        <v>911.6</v>
      </c>
      <c r="F127" s="98">
        <v>0</v>
      </c>
      <c r="G127" s="131">
        <f t="shared" si="6"/>
        <v>0</v>
      </c>
      <c r="H127" s="131">
        <f t="shared" si="5"/>
        <v>0</v>
      </c>
      <c r="I127" s="15"/>
    </row>
    <row r="128" spans="1:9" ht="42" customHeight="1">
      <c r="A128" s="101" t="s">
        <v>145</v>
      </c>
      <c r="B128" s="97" t="s">
        <v>219</v>
      </c>
      <c r="C128" s="101" t="s">
        <v>394</v>
      </c>
      <c r="D128" s="98">
        <v>1029.2</v>
      </c>
      <c r="E128" s="98">
        <v>514.6</v>
      </c>
      <c r="F128" s="98">
        <v>0</v>
      </c>
      <c r="G128" s="131">
        <f t="shared" si="6"/>
        <v>0</v>
      </c>
      <c r="H128" s="131">
        <f t="shared" si="5"/>
        <v>0</v>
      </c>
      <c r="I128" s="15"/>
    </row>
    <row r="129" spans="1:9" ht="26.25" customHeight="1">
      <c r="A129" s="69"/>
      <c r="B129" s="68" t="s">
        <v>68</v>
      </c>
      <c r="C129" s="69"/>
      <c r="D129" s="70">
        <f>D40+D58+D60+D65+D80+D94+D102+D106+D117+D121+D123+D125</f>
        <v>616418.9</v>
      </c>
      <c r="E129" s="70">
        <f>E40+E58+E60+E65+E80+E94+E102+E106+E117+E121+E123+E125</f>
        <v>389835.00000000006</v>
      </c>
      <c r="F129" s="70">
        <f>F40+F58+F60+F65+F80+F94+F102+F106+F117+F121+F123+F125</f>
        <v>233877.7</v>
      </c>
      <c r="G129" s="131">
        <f t="shared" si="6"/>
        <v>0.3794135773578649</v>
      </c>
      <c r="H129" s="131">
        <f t="shared" si="5"/>
        <v>0.599940231123424</v>
      </c>
      <c r="I129" s="15"/>
    </row>
    <row r="130" spans="1:9" ht="19.5" customHeight="1">
      <c r="A130" s="171"/>
      <c r="B130" s="97" t="s">
        <v>83</v>
      </c>
      <c r="C130" s="101"/>
      <c r="D130" s="150">
        <f>D125+D59</f>
        <v>5130.9</v>
      </c>
      <c r="E130" s="150">
        <f>E125+E59</f>
        <v>2565.5</v>
      </c>
      <c r="F130" s="150">
        <f>F125+F59</f>
        <v>900</v>
      </c>
      <c r="G130" s="131">
        <f t="shared" si="6"/>
        <v>0.17540782318891424</v>
      </c>
      <c r="H130" s="131">
        <f t="shared" si="5"/>
        <v>0.35080880919898655</v>
      </c>
      <c r="I130" s="15"/>
    </row>
    <row r="131" spans="4:7" ht="15">
      <c r="D131" s="120"/>
      <c r="E131" s="120"/>
      <c r="F131" s="120"/>
      <c r="G131" s="151"/>
    </row>
    <row r="132" spans="4:7" ht="15">
      <c r="D132" s="120"/>
      <c r="E132" s="120"/>
      <c r="F132" s="120"/>
      <c r="G132" s="151"/>
    </row>
    <row r="133" spans="2:7" ht="15.75">
      <c r="B133" s="124" t="s">
        <v>93</v>
      </c>
      <c r="C133" s="153"/>
      <c r="D133" s="120"/>
      <c r="E133" s="120"/>
      <c r="F133" s="120">
        <v>2546.5</v>
      </c>
      <c r="G133" s="151"/>
    </row>
    <row r="134" spans="2:7" ht="15.75">
      <c r="B134" s="124"/>
      <c r="C134" s="153"/>
      <c r="D134" s="120"/>
      <c r="E134" s="120"/>
      <c r="F134" s="120"/>
      <c r="G134" s="151"/>
    </row>
    <row r="135" spans="2:7" ht="15.75">
      <c r="B135" s="124" t="s">
        <v>84</v>
      </c>
      <c r="C135" s="153"/>
      <c r="D135" s="120"/>
      <c r="E135" s="120"/>
      <c r="F135" s="120"/>
      <c r="G135" s="151"/>
    </row>
    <row r="136" spans="2:9" ht="15.75">
      <c r="B136" s="124" t="s">
        <v>85</v>
      </c>
      <c r="C136" s="153"/>
      <c r="D136" s="120"/>
      <c r="E136" s="120"/>
      <c r="F136" s="120"/>
      <c r="G136" s="151"/>
      <c r="H136" s="154"/>
      <c r="I136" s="6"/>
    </row>
    <row r="137" spans="2:7" ht="15.75">
      <c r="B137" s="124"/>
      <c r="C137" s="153"/>
      <c r="D137" s="120"/>
      <c r="E137" s="120"/>
      <c r="F137" s="120"/>
      <c r="G137" s="151"/>
    </row>
    <row r="138" spans="2:7" ht="15.75">
      <c r="B138" s="124" t="s">
        <v>86</v>
      </c>
      <c r="C138" s="153"/>
      <c r="D138" s="120"/>
      <c r="E138" s="120"/>
      <c r="F138" s="120"/>
      <c r="G138" s="151"/>
    </row>
    <row r="139" spans="2:9" ht="15.75">
      <c r="B139" s="124" t="s">
        <v>87</v>
      </c>
      <c r="C139" s="153"/>
      <c r="D139" s="120"/>
      <c r="E139" s="120"/>
      <c r="F139" s="120">
        <v>0</v>
      </c>
      <c r="G139" s="151"/>
      <c r="H139" s="154"/>
      <c r="I139" s="6"/>
    </row>
    <row r="140" spans="2:7" ht="15.75">
      <c r="B140" s="124"/>
      <c r="C140" s="153"/>
      <c r="D140" s="120"/>
      <c r="E140" s="120"/>
      <c r="F140" s="120"/>
      <c r="G140" s="151"/>
    </row>
    <row r="141" spans="2:7" ht="15.75">
      <c r="B141" s="124" t="s">
        <v>88</v>
      </c>
      <c r="C141" s="153"/>
      <c r="D141" s="120"/>
      <c r="E141" s="120"/>
      <c r="F141" s="120"/>
      <c r="G141" s="151"/>
    </row>
    <row r="142" spans="2:9" ht="15.75">
      <c r="B142" s="124" t="s">
        <v>89</v>
      </c>
      <c r="C142" s="153"/>
      <c r="D142" s="120"/>
      <c r="E142" s="120"/>
      <c r="F142" s="120"/>
      <c r="G142" s="151"/>
      <c r="H142" s="155"/>
      <c r="I142" s="3"/>
    </row>
    <row r="143" spans="2:7" ht="15.75">
      <c r="B143" s="124"/>
      <c r="C143" s="153"/>
      <c r="D143" s="120"/>
      <c r="E143" s="120"/>
      <c r="F143" s="120"/>
      <c r="G143" s="151"/>
    </row>
    <row r="144" spans="2:7" ht="15.75">
      <c r="B144" s="124" t="s">
        <v>90</v>
      </c>
      <c r="C144" s="153"/>
      <c r="D144" s="120"/>
      <c r="E144" s="120"/>
      <c r="F144" s="120"/>
      <c r="G144" s="151"/>
    </row>
    <row r="145" spans="2:9" ht="15.75">
      <c r="B145" s="124" t="s">
        <v>91</v>
      </c>
      <c r="C145" s="153"/>
      <c r="D145" s="120"/>
      <c r="E145" s="120"/>
      <c r="F145" s="120">
        <v>3000</v>
      </c>
      <c r="G145" s="151"/>
      <c r="H145" s="156"/>
      <c r="I145" s="3"/>
    </row>
    <row r="146" spans="2:7" ht="15.75">
      <c r="B146" s="124"/>
      <c r="C146" s="153"/>
      <c r="D146" s="120"/>
      <c r="E146" s="120"/>
      <c r="F146" s="120"/>
      <c r="G146" s="151"/>
    </row>
    <row r="147" spans="2:7" ht="15.75">
      <c r="B147" s="124"/>
      <c r="C147" s="153"/>
      <c r="D147" s="120"/>
      <c r="E147" s="120"/>
      <c r="F147" s="120"/>
      <c r="G147" s="151"/>
    </row>
    <row r="148" spans="2:9" ht="15.75">
      <c r="B148" s="124" t="s">
        <v>92</v>
      </c>
      <c r="C148" s="153"/>
      <c r="D148" s="120"/>
      <c r="E148" s="120"/>
      <c r="F148" s="120">
        <f>F133+F35+F136+F139-F129-F142-F145</f>
        <v>2611.9000000000233</v>
      </c>
      <c r="G148" s="151"/>
      <c r="H148" s="157"/>
      <c r="I148" s="9"/>
    </row>
    <row r="149" spans="4:7" ht="15">
      <c r="D149" s="120"/>
      <c r="E149" s="120"/>
      <c r="F149" s="120"/>
      <c r="G149" s="151"/>
    </row>
    <row r="150" spans="4:7" ht="15">
      <c r="D150" s="120"/>
      <c r="E150" s="120"/>
      <c r="F150" s="120"/>
      <c r="G150" s="151"/>
    </row>
    <row r="151" spans="2:7" ht="15.75">
      <c r="B151" s="124" t="s">
        <v>94</v>
      </c>
      <c r="C151" s="153"/>
      <c r="D151" s="120"/>
      <c r="E151" s="120"/>
      <c r="F151" s="120"/>
      <c r="G151" s="151"/>
    </row>
    <row r="152" spans="2:7" ht="15.75">
      <c r="B152" s="124" t="s">
        <v>95</v>
      </c>
      <c r="C152" s="153"/>
      <c r="D152" s="120"/>
      <c r="E152" s="120"/>
      <c r="F152" s="120"/>
      <c r="G152" s="151"/>
    </row>
    <row r="153" spans="2:7" ht="15.75">
      <c r="B153" s="124" t="s">
        <v>96</v>
      </c>
      <c r="C153" s="153"/>
      <c r="D153" s="120"/>
      <c r="E153" s="120"/>
      <c r="F153" s="120"/>
      <c r="G153" s="151"/>
    </row>
  </sheetData>
  <sheetProtection/>
  <mergeCells count="21">
    <mergeCell ref="C38:C39"/>
    <mergeCell ref="C2:C3"/>
    <mergeCell ref="A37:H37"/>
    <mergeCell ref="A1:H1"/>
    <mergeCell ref="A38:A39"/>
    <mergeCell ref="H38:H39"/>
    <mergeCell ref="B38:B39"/>
    <mergeCell ref="D38:D39"/>
    <mergeCell ref="G38:G39"/>
    <mergeCell ref="B2:B3"/>
    <mergeCell ref="D2:D3"/>
    <mergeCell ref="G2:G3"/>
    <mergeCell ref="F2:F3"/>
    <mergeCell ref="A2:A3"/>
    <mergeCell ref="L42:N43"/>
    <mergeCell ref="F38:F39"/>
    <mergeCell ref="J42:K42"/>
    <mergeCell ref="H2:H3"/>
    <mergeCell ref="J43:K43"/>
    <mergeCell ref="E2:E3"/>
    <mergeCell ref="E38:E39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122"/>
  <sheetViews>
    <sheetView zoomScalePageLayoutView="0" workbookViewId="0" topLeftCell="A1">
      <selection activeCell="H4" sqref="A1:H16384"/>
    </sheetView>
  </sheetViews>
  <sheetFormatPr defaultColWidth="9.140625" defaultRowHeight="12.75"/>
  <cols>
    <col min="1" max="1" width="6.7109375" style="1" customWidth="1"/>
    <col min="2" max="2" width="45.8515625" style="1" customWidth="1"/>
    <col min="3" max="3" width="11.57421875" style="60" customWidth="1"/>
    <col min="4" max="4" width="14.421875" style="1" customWidth="1"/>
    <col min="5" max="5" width="14.8515625" style="1" customWidth="1"/>
    <col min="6" max="6" width="13.57421875" style="1" customWidth="1"/>
    <col min="7" max="7" width="11.57421875" style="1" customWidth="1"/>
    <col min="8" max="8" width="11.8515625" style="1" customWidth="1"/>
    <col min="9" max="9" width="12.28125" style="30" customWidth="1"/>
    <col min="10" max="16384" width="9.140625" style="1" customWidth="1"/>
  </cols>
  <sheetData>
    <row r="1" spans="1:9" s="8" customFormat="1" ht="55.5" customHeight="1">
      <c r="A1" s="198" t="s">
        <v>410</v>
      </c>
      <c r="B1" s="198"/>
      <c r="C1" s="198"/>
      <c r="D1" s="198"/>
      <c r="E1" s="198"/>
      <c r="F1" s="198"/>
      <c r="G1" s="198"/>
      <c r="H1" s="198"/>
      <c r="I1" s="32"/>
    </row>
    <row r="2" spans="1:8" ht="12.75" customHeight="1">
      <c r="A2" s="72"/>
      <c r="B2" s="206" t="s">
        <v>2</v>
      </c>
      <c r="C2" s="73"/>
      <c r="D2" s="199" t="s">
        <v>3</v>
      </c>
      <c r="E2" s="204" t="s">
        <v>407</v>
      </c>
      <c r="F2" s="199" t="s">
        <v>4</v>
      </c>
      <c r="G2" s="199" t="s">
        <v>5</v>
      </c>
      <c r="H2" s="204" t="s">
        <v>408</v>
      </c>
    </row>
    <row r="3" spans="1:8" ht="18" customHeight="1">
      <c r="A3" s="74"/>
      <c r="B3" s="206"/>
      <c r="C3" s="73"/>
      <c r="D3" s="199"/>
      <c r="E3" s="205"/>
      <c r="F3" s="199"/>
      <c r="G3" s="199"/>
      <c r="H3" s="205"/>
    </row>
    <row r="4" spans="1:8" ht="15">
      <c r="A4" s="74"/>
      <c r="B4" s="43" t="s">
        <v>82</v>
      </c>
      <c r="C4" s="62"/>
      <c r="D4" s="158">
        <f>D5+D6+D7+D8+D9+D10+D11+D12+D13+D14+D15+D16+D17+D18+D19</f>
        <v>66018.5</v>
      </c>
      <c r="E4" s="158">
        <f>E5+E6+E7+E8+E9+E10+E11+E12+E13+E14+E15+E16+E17+E18+E19</f>
        <v>26736</v>
      </c>
      <c r="F4" s="158">
        <f>F5+F6+F7+F8+F9+F10+F11+F12+F13+F14+F15+F16+F17+F18+F19</f>
        <v>24836.999999999993</v>
      </c>
      <c r="G4" s="159">
        <f aca="true" t="shared" si="0" ref="G4:G28">F4/D4</f>
        <v>0.3762127282504145</v>
      </c>
      <c r="H4" s="159">
        <f>F4/E4</f>
        <v>0.9289721723518848</v>
      </c>
    </row>
    <row r="5" spans="1:8" ht="15">
      <c r="A5" s="74"/>
      <c r="B5" s="45" t="s">
        <v>6</v>
      </c>
      <c r="C5" s="50"/>
      <c r="D5" s="160">
        <v>38990</v>
      </c>
      <c r="E5" s="160">
        <v>18600</v>
      </c>
      <c r="F5" s="160">
        <v>15355</v>
      </c>
      <c r="G5" s="161">
        <f t="shared" si="0"/>
        <v>0.39381892793023854</v>
      </c>
      <c r="H5" s="161">
        <f aca="true" t="shared" si="1" ref="H5:H28">F5/E5</f>
        <v>0.8255376344086022</v>
      </c>
    </row>
    <row r="6" spans="1:8" ht="15">
      <c r="A6" s="74"/>
      <c r="B6" s="45" t="s">
        <v>260</v>
      </c>
      <c r="C6" s="50"/>
      <c r="D6" s="160">
        <v>4313.8</v>
      </c>
      <c r="E6" s="160">
        <v>2156</v>
      </c>
      <c r="F6" s="160">
        <v>2039.5</v>
      </c>
      <c r="G6" s="161">
        <f t="shared" si="0"/>
        <v>0.4727850155315499</v>
      </c>
      <c r="H6" s="161">
        <f t="shared" si="1"/>
        <v>0.9459647495361782</v>
      </c>
    </row>
    <row r="7" spans="1:8" ht="15">
      <c r="A7" s="74"/>
      <c r="B7" s="45" t="s">
        <v>8</v>
      </c>
      <c r="C7" s="50"/>
      <c r="D7" s="160">
        <v>500</v>
      </c>
      <c r="E7" s="160">
        <v>250</v>
      </c>
      <c r="F7" s="160">
        <v>541.1</v>
      </c>
      <c r="G7" s="161">
        <f t="shared" si="0"/>
        <v>1.0822</v>
      </c>
      <c r="H7" s="161">
        <f t="shared" si="1"/>
        <v>2.1644</v>
      </c>
    </row>
    <row r="8" spans="1:8" ht="15">
      <c r="A8" s="74"/>
      <c r="B8" s="45" t="s">
        <v>9</v>
      </c>
      <c r="C8" s="50"/>
      <c r="D8" s="160">
        <v>5940</v>
      </c>
      <c r="E8" s="160">
        <v>600</v>
      </c>
      <c r="F8" s="160">
        <v>449.5</v>
      </c>
      <c r="G8" s="161">
        <f t="shared" si="0"/>
        <v>0.07567340067340067</v>
      </c>
      <c r="H8" s="161">
        <f t="shared" si="1"/>
        <v>0.7491666666666666</v>
      </c>
    </row>
    <row r="9" spans="1:8" ht="15">
      <c r="A9" s="74"/>
      <c r="B9" s="45" t="s">
        <v>10</v>
      </c>
      <c r="C9" s="50"/>
      <c r="D9" s="160">
        <v>13000</v>
      </c>
      <c r="E9" s="160">
        <v>3800</v>
      </c>
      <c r="F9" s="160">
        <v>4265.1</v>
      </c>
      <c r="G9" s="161">
        <f t="shared" si="0"/>
        <v>0.3280846153846154</v>
      </c>
      <c r="H9" s="161">
        <f t="shared" si="1"/>
        <v>1.1223947368421054</v>
      </c>
    </row>
    <row r="10" spans="1:8" ht="15">
      <c r="A10" s="74"/>
      <c r="B10" s="45" t="s">
        <v>107</v>
      </c>
      <c r="C10" s="50"/>
      <c r="D10" s="160">
        <v>0</v>
      </c>
      <c r="E10" s="160">
        <v>0</v>
      </c>
      <c r="F10" s="160">
        <v>0</v>
      </c>
      <c r="G10" s="161">
        <v>0</v>
      </c>
      <c r="H10" s="161">
        <v>0</v>
      </c>
    </row>
    <row r="11" spans="1:8" ht="15">
      <c r="A11" s="74"/>
      <c r="B11" s="45" t="s">
        <v>97</v>
      </c>
      <c r="C11" s="50"/>
      <c r="D11" s="160">
        <v>0</v>
      </c>
      <c r="E11" s="160">
        <v>0</v>
      </c>
      <c r="F11" s="160">
        <v>0</v>
      </c>
      <c r="G11" s="161">
        <v>0</v>
      </c>
      <c r="H11" s="161">
        <v>0</v>
      </c>
    </row>
    <row r="12" spans="1:8" ht="15">
      <c r="A12" s="74"/>
      <c r="B12" s="45" t="s">
        <v>12</v>
      </c>
      <c r="C12" s="50"/>
      <c r="D12" s="160">
        <v>1900</v>
      </c>
      <c r="E12" s="160">
        <v>800</v>
      </c>
      <c r="F12" s="160">
        <v>636.5</v>
      </c>
      <c r="G12" s="161">
        <f t="shared" si="0"/>
        <v>0.335</v>
      </c>
      <c r="H12" s="161">
        <f t="shared" si="1"/>
        <v>0.795625</v>
      </c>
    </row>
    <row r="13" spans="1:8" ht="15">
      <c r="A13" s="74"/>
      <c r="B13" s="45" t="s">
        <v>13</v>
      </c>
      <c r="C13" s="50"/>
      <c r="D13" s="160">
        <v>600</v>
      </c>
      <c r="E13" s="160">
        <v>250</v>
      </c>
      <c r="F13" s="160">
        <v>951.6</v>
      </c>
      <c r="G13" s="161">
        <f t="shared" si="0"/>
        <v>1.586</v>
      </c>
      <c r="H13" s="161">
        <f t="shared" si="1"/>
        <v>3.8064</v>
      </c>
    </row>
    <row r="14" spans="1:8" ht="15">
      <c r="A14" s="74"/>
      <c r="B14" s="45" t="s">
        <v>98</v>
      </c>
      <c r="C14" s="50"/>
      <c r="D14" s="160">
        <v>400</v>
      </c>
      <c r="E14" s="160">
        <v>200</v>
      </c>
      <c r="F14" s="160">
        <v>141.1</v>
      </c>
      <c r="G14" s="161">
        <f t="shared" si="0"/>
        <v>0.35275</v>
      </c>
      <c r="H14" s="161">
        <f t="shared" si="1"/>
        <v>0.7055</v>
      </c>
    </row>
    <row r="15" spans="1:8" ht="15">
      <c r="A15" s="74"/>
      <c r="B15" s="45" t="s">
        <v>16</v>
      </c>
      <c r="C15" s="50"/>
      <c r="D15" s="160">
        <v>0</v>
      </c>
      <c r="E15" s="160">
        <v>0</v>
      </c>
      <c r="F15" s="160">
        <v>0</v>
      </c>
      <c r="G15" s="161">
        <v>0</v>
      </c>
      <c r="H15" s="161">
        <v>0</v>
      </c>
    </row>
    <row r="16" spans="1:8" ht="15">
      <c r="A16" s="74"/>
      <c r="B16" s="45" t="s">
        <v>124</v>
      </c>
      <c r="C16" s="50"/>
      <c r="D16" s="160">
        <v>0</v>
      </c>
      <c r="E16" s="160">
        <v>0</v>
      </c>
      <c r="F16" s="160">
        <v>3.2</v>
      </c>
      <c r="G16" s="161">
        <v>0</v>
      </c>
      <c r="H16" s="161">
        <v>0</v>
      </c>
    </row>
    <row r="17" spans="1:8" ht="15">
      <c r="A17" s="74"/>
      <c r="B17" s="45" t="s">
        <v>300</v>
      </c>
      <c r="C17" s="50"/>
      <c r="D17" s="160">
        <v>374.7</v>
      </c>
      <c r="E17" s="160">
        <v>80</v>
      </c>
      <c r="F17" s="160">
        <v>428.8</v>
      </c>
      <c r="G17" s="161">
        <f t="shared" si="0"/>
        <v>1.1443821724045904</v>
      </c>
      <c r="H17" s="161">
        <f t="shared" si="1"/>
        <v>5.36</v>
      </c>
    </row>
    <row r="18" spans="1:8" ht="15">
      <c r="A18" s="74"/>
      <c r="B18" s="45" t="s">
        <v>120</v>
      </c>
      <c r="C18" s="50"/>
      <c r="D18" s="160">
        <v>0</v>
      </c>
      <c r="E18" s="160">
        <v>0</v>
      </c>
      <c r="F18" s="160">
        <v>25.6</v>
      </c>
      <c r="G18" s="161">
        <v>0</v>
      </c>
      <c r="H18" s="161">
        <v>0</v>
      </c>
    </row>
    <row r="19" spans="1:8" ht="15">
      <c r="A19" s="74"/>
      <c r="B19" s="45" t="s">
        <v>22</v>
      </c>
      <c r="C19" s="50"/>
      <c r="D19" s="160">
        <v>0</v>
      </c>
      <c r="E19" s="160">
        <v>0</v>
      </c>
      <c r="F19" s="160">
        <v>0</v>
      </c>
      <c r="G19" s="161">
        <v>0</v>
      </c>
      <c r="H19" s="161">
        <v>0</v>
      </c>
    </row>
    <row r="20" spans="1:8" ht="24.75" customHeight="1">
      <c r="A20" s="74"/>
      <c r="B20" s="47" t="s">
        <v>81</v>
      </c>
      <c r="C20" s="51"/>
      <c r="D20" s="160">
        <f>D21+D22+D24+D25+D23+D26</f>
        <v>31618.7</v>
      </c>
      <c r="E20" s="160">
        <f>E21+E22+E24+E25+E23+E26</f>
        <v>9809.4</v>
      </c>
      <c r="F20" s="160">
        <f>F21+F22+F24+F25+F23+F26</f>
        <v>635</v>
      </c>
      <c r="G20" s="161">
        <f t="shared" si="0"/>
        <v>0.02008305211789226</v>
      </c>
      <c r="H20" s="161">
        <f t="shared" si="1"/>
        <v>0.06473382673761902</v>
      </c>
    </row>
    <row r="21" spans="1:8" ht="15">
      <c r="A21" s="74"/>
      <c r="B21" s="45" t="s">
        <v>24</v>
      </c>
      <c r="C21" s="50"/>
      <c r="D21" s="160">
        <v>1618.7</v>
      </c>
      <c r="E21" s="160">
        <v>809.4</v>
      </c>
      <c r="F21" s="160">
        <v>635</v>
      </c>
      <c r="G21" s="161">
        <f t="shared" si="0"/>
        <v>0.39229010934700687</v>
      </c>
      <c r="H21" s="161">
        <f t="shared" si="1"/>
        <v>0.7845317519149988</v>
      </c>
    </row>
    <row r="22" spans="1:8" ht="15" hidden="1">
      <c r="A22" s="74"/>
      <c r="B22" s="45" t="s">
        <v>273</v>
      </c>
      <c r="C22" s="50"/>
      <c r="D22" s="160">
        <v>0</v>
      </c>
      <c r="E22" s="160">
        <v>0</v>
      </c>
      <c r="F22" s="160">
        <v>0</v>
      </c>
      <c r="G22" s="161" t="e">
        <f t="shared" si="0"/>
        <v>#DIV/0!</v>
      </c>
      <c r="H22" s="161" t="e">
        <f t="shared" si="1"/>
        <v>#DIV/0!</v>
      </c>
    </row>
    <row r="23" spans="1:8" ht="15" hidden="1">
      <c r="A23" s="74"/>
      <c r="B23" s="75" t="s">
        <v>283</v>
      </c>
      <c r="C23" s="76"/>
      <c r="D23" s="160">
        <v>0</v>
      </c>
      <c r="E23" s="160">
        <v>0</v>
      </c>
      <c r="F23" s="160">
        <v>0</v>
      </c>
      <c r="G23" s="161" t="e">
        <f t="shared" si="0"/>
        <v>#DIV/0!</v>
      </c>
      <c r="H23" s="161" t="e">
        <f t="shared" si="1"/>
        <v>#DIV/0!</v>
      </c>
    </row>
    <row r="24" spans="1:8" ht="63.75">
      <c r="A24" s="74"/>
      <c r="B24" s="45" t="s">
        <v>427</v>
      </c>
      <c r="C24" s="50"/>
      <c r="D24" s="160">
        <v>30000</v>
      </c>
      <c r="E24" s="160">
        <v>9000</v>
      </c>
      <c r="F24" s="160">
        <v>0</v>
      </c>
      <c r="G24" s="161">
        <f t="shared" si="0"/>
        <v>0</v>
      </c>
      <c r="H24" s="161">
        <f t="shared" si="1"/>
        <v>0</v>
      </c>
    </row>
    <row r="25" spans="1:8" ht="29.25" customHeight="1" hidden="1">
      <c r="A25" s="74"/>
      <c r="B25" s="45" t="s">
        <v>27</v>
      </c>
      <c r="C25" s="50"/>
      <c r="D25" s="160">
        <v>0</v>
      </c>
      <c r="E25" s="160">
        <v>0</v>
      </c>
      <c r="F25" s="160">
        <v>0</v>
      </c>
      <c r="G25" s="161" t="e">
        <f t="shared" si="0"/>
        <v>#DIV/0!</v>
      </c>
      <c r="H25" s="161" t="e">
        <f t="shared" si="1"/>
        <v>#DIV/0!</v>
      </c>
    </row>
    <row r="26" spans="1:8" ht="14.25" customHeight="1" hidden="1" thickBot="1">
      <c r="A26" s="74"/>
      <c r="B26" s="77" t="s">
        <v>155</v>
      </c>
      <c r="C26" s="50"/>
      <c r="D26" s="162">
        <v>0</v>
      </c>
      <c r="E26" s="162">
        <v>0</v>
      </c>
      <c r="F26" s="162">
        <v>0</v>
      </c>
      <c r="G26" s="161">
        <v>0</v>
      </c>
      <c r="H26" s="161">
        <v>0</v>
      </c>
    </row>
    <row r="27" spans="1:8" ht="18.75">
      <c r="A27" s="74"/>
      <c r="B27" s="48" t="s">
        <v>28</v>
      </c>
      <c r="C27" s="63"/>
      <c r="D27" s="163">
        <f>D4+D20</f>
        <v>97637.2</v>
      </c>
      <c r="E27" s="163">
        <f>E4+E20</f>
        <v>36545.4</v>
      </c>
      <c r="F27" s="163">
        <f>F4+F20</f>
        <v>25471.999999999993</v>
      </c>
      <c r="G27" s="161">
        <f t="shared" si="0"/>
        <v>0.26088417119704366</v>
      </c>
      <c r="H27" s="161">
        <f t="shared" si="1"/>
        <v>0.6969960651682563</v>
      </c>
    </row>
    <row r="28" spans="1:8" ht="15">
      <c r="A28" s="74"/>
      <c r="B28" s="45" t="s">
        <v>108</v>
      </c>
      <c r="C28" s="50"/>
      <c r="D28" s="160">
        <f>D4</f>
        <v>66018.5</v>
      </c>
      <c r="E28" s="160">
        <f>E4</f>
        <v>26736</v>
      </c>
      <c r="F28" s="160">
        <f>F4</f>
        <v>24836.999999999993</v>
      </c>
      <c r="G28" s="161">
        <f t="shared" si="0"/>
        <v>0.3762127282504145</v>
      </c>
      <c r="H28" s="161">
        <f t="shared" si="1"/>
        <v>0.9289721723518848</v>
      </c>
    </row>
    <row r="29" spans="1:8" ht="12.75">
      <c r="A29" s="201"/>
      <c r="B29" s="202"/>
      <c r="C29" s="202"/>
      <c r="D29" s="202"/>
      <c r="E29" s="202"/>
      <c r="F29" s="202"/>
      <c r="G29" s="202"/>
      <c r="H29" s="203"/>
    </row>
    <row r="30" spans="1:8" ht="15" customHeight="1">
      <c r="A30" s="191" t="s">
        <v>159</v>
      </c>
      <c r="B30" s="192" t="s">
        <v>29</v>
      </c>
      <c r="C30" s="196" t="s">
        <v>161</v>
      </c>
      <c r="D30" s="193" t="s">
        <v>3</v>
      </c>
      <c r="E30" s="194" t="s">
        <v>407</v>
      </c>
      <c r="F30" s="200" t="s">
        <v>4</v>
      </c>
      <c r="G30" s="200" t="s">
        <v>5</v>
      </c>
      <c r="H30" s="194" t="s">
        <v>408</v>
      </c>
    </row>
    <row r="31" spans="1:8" ht="15" customHeight="1">
      <c r="A31" s="191"/>
      <c r="B31" s="192"/>
      <c r="C31" s="197"/>
      <c r="D31" s="193"/>
      <c r="E31" s="195"/>
      <c r="F31" s="200"/>
      <c r="G31" s="200"/>
      <c r="H31" s="195"/>
    </row>
    <row r="32" spans="1:8" ht="12.75">
      <c r="A32" s="51" t="s">
        <v>69</v>
      </c>
      <c r="B32" s="47" t="s">
        <v>30</v>
      </c>
      <c r="C32" s="51"/>
      <c r="D32" s="64">
        <f>D33+D34+D35+D36</f>
        <v>1996.6</v>
      </c>
      <c r="E32" s="64">
        <f>E33+E34+E35+E36</f>
        <v>1231.1</v>
      </c>
      <c r="F32" s="64">
        <f>F33+F34+F35+F36</f>
        <v>1059.7</v>
      </c>
      <c r="G32" s="78">
        <f>F32/D32</f>
        <v>0.530752278874086</v>
      </c>
      <c r="H32" s="78">
        <f>F32/E32</f>
        <v>0.8607749167411259</v>
      </c>
    </row>
    <row r="33" spans="1:8" ht="31.5" customHeight="1">
      <c r="A33" s="50" t="s">
        <v>71</v>
      </c>
      <c r="B33" s="45" t="s">
        <v>226</v>
      </c>
      <c r="C33" s="50" t="s">
        <v>71</v>
      </c>
      <c r="D33" s="46">
        <v>881</v>
      </c>
      <c r="E33" s="46">
        <v>461.9</v>
      </c>
      <c r="F33" s="46">
        <v>331.8</v>
      </c>
      <c r="G33" s="78">
        <f aca="true" t="shared" si="2" ref="G33:G96">F33/D33</f>
        <v>0.3766174801362089</v>
      </c>
      <c r="H33" s="78">
        <f aca="true" t="shared" si="3" ref="H33:H96">F33/E33</f>
        <v>0.718337302446417</v>
      </c>
    </row>
    <row r="34" spans="1:8" ht="53.25" customHeight="1">
      <c r="A34" s="50" t="s">
        <v>72</v>
      </c>
      <c r="B34" s="45" t="s">
        <v>163</v>
      </c>
      <c r="C34" s="50" t="s">
        <v>72</v>
      </c>
      <c r="D34" s="46">
        <v>2</v>
      </c>
      <c r="E34" s="46">
        <v>2</v>
      </c>
      <c r="F34" s="46">
        <v>2</v>
      </c>
      <c r="G34" s="78">
        <f t="shared" si="2"/>
        <v>1</v>
      </c>
      <c r="H34" s="78">
        <f t="shared" si="3"/>
        <v>1</v>
      </c>
    </row>
    <row r="35" spans="1:8" ht="12.75">
      <c r="A35" s="50" t="s">
        <v>74</v>
      </c>
      <c r="B35" s="45" t="s">
        <v>186</v>
      </c>
      <c r="C35" s="50" t="s">
        <v>74</v>
      </c>
      <c r="D35" s="46">
        <v>30</v>
      </c>
      <c r="E35" s="46">
        <v>20</v>
      </c>
      <c r="F35" s="46">
        <v>0</v>
      </c>
      <c r="G35" s="78">
        <f t="shared" si="2"/>
        <v>0</v>
      </c>
      <c r="H35" s="78">
        <f t="shared" si="3"/>
        <v>0</v>
      </c>
    </row>
    <row r="36" spans="1:9" ht="14.25" customHeight="1">
      <c r="A36" s="50" t="s">
        <v>130</v>
      </c>
      <c r="B36" s="45" t="s">
        <v>118</v>
      </c>
      <c r="C36" s="50"/>
      <c r="D36" s="46">
        <f>D37+D38+D39+D40+D44+D45+D42+D41+D43</f>
        <v>1083.6</v>
      </c>
      <c r="E36" s="46">
        <f>E37+E38+E39+E40+E44+E45+E42+E41+E43</f>
        <v>747.1999999999999</v>
      </c>
      <c r="F36" s="46">
        <f>F37+F38+F39+F40+F44+F45+F42+F41+F43</f>
        <v>725.9</v>
      </c>
      <c r="G36" s="78">
        <f t="shared" si="2"/>
        <v>0.6698966408268734</v>
      </c>
      <c r="H36" s="78">
        <f t="shared" si="3"/>
        <v>0.9714935760171307</v>
      </c>
      <c r="I36" s="41"/>
    </row>
    <row r="37" spans="1:9" s="16" customFormat="1" ht="34.5" customHeight="1">
      <c r="A37" s="65"/>
      <c r="B37" s="53" t="s">
        <v>212</v>
      </c>
      <c r="C37" s="65" t="s">
        <v>325</v>
      </c>
      <c r="D37" s="66">
        <v>500</v>
      </c>
      <c r="E37" s="66">
        <v>272.4</v>
      </c>
      <c r="F37" s="66">
        <v>272.4</v>
      </c>
      <c r="G37" s="78">
        <f t="shared" si="2"/>
        <v>0.5448</v>
      </c>
      <c r="H37" s="78">
        <f t="shared" si="3"/>
        <v>1</v>
      </c>
      <c r="I37" s="42"/>
    </row>
    <row r="38" spans="1:9" s="37" customFormat="1" ht="25.5">
      <c r="A38" s="65"/>
      <c r="B38" s="53" t="s">
        <v>242</v>
      </c>
      <c r="C38" s="65" t="s">
        <v>401</v>
      </c>
      <c r="D38" s="66">
        <v>128.5</v>
      </c>
      <c r="E38" s="66">
        <v>109.7</v>
      </c>
      <c r="F38" s="66">
        <v>109.7</v>
      </c>
      <c r="G38" s="78">
        <f t="shared" si="2"/>
        <v>0.8536964980544748</v>
      </c>
      <c r="H38" s="78">
        <f t="shared" si="3"/>
        <v>1</v>
      </c>
      <c r="I38" s="42"/>
    </row>
    <row r="39" spans="1:9" s="16" customFormat="1" ht="12.75" hidden="1">
      <c r="A39" s="65"/>
      <c r="B39" s="53" t="s">
        <v>191</v>
      </c>
      <c r="C39" s="65" t="s">
        <v>187</v>
      </c>
      <c r="D39" s="66">
        <v>0</v>
      </c>
      <c r="E39" s="66">
        <v>0</v>
      </c>
      <c r="F39" s="66">
        <v>0</v>
      </c>
      <c r="G39" s="78" t="e">
        <f t="shared" si="2"/>
        <v>#DIV/0!</v>
      </c>
      <c r="H39" s="78" t="e">
        <f t="shared" si="3"/>
        <v>#DIV/0!</v>
      </c>
      <c r="I39" s="42"/>
    </row>
    <row r="40" spans="1:9" s="16" customFormat="1" ht="25.5" hidden="1">
      <c r="A40" s="65"/>
      <c r="B40" s="53" t="s">
        <v>116</v>
      </c>
      <c r="C40" s="65" t="s">
        <v>166</v>
      </c>
      <c r="D40" s="66">
        <v>0</v>
      </c>
      <c r="E40" s="66">
        <v>0</v>
      </c>
      <c r="F40" s="66">
        <v>0</v>
      </c>
      <c r="G40" s="78" t="e">
        <f t="shared" si="2"/>
        <v>#DIV/0!</v>
      </c>
      <c r="H40" s="78" t="e">
        <f t="shared" si="3"/>
        <v>#DIV/0!</v>
      </c>
      <c r="I40" s="42"/>
    </row>
    <row r="41" spans="1:9" s="16" customFormat="1" ht="12.75">
      <c r="A41" s="65"/>
      <c r="B41" s="53" t="s">
        <v>209</v>
      </c>
      <c r="C41" s="65" t="s">
        <v>315</v>
      </c>
      <c r="D41" s="66">
        <v>27.1</v>
      </c>
      <c r="E41" s="66">
        <v>27.1</v>
      </c>
      <c r="F41" s="66">
        <v>27.1</v>
      </c>
      <c r="G41" s="78">
        <f t="shared" si="2"/>
        <v>1</v>
      </c>
      <c r="H41" s="78">
        <f t="shared" si="3"/>
        <v>1</v>
      </c>
      <c r="I41" s="42"/>
    </row>
    <row r="42" spans="1:9" s="16" customFormat="1" ht="31.5" customHeight="1" hidden="1">
      <c r="A42" s="65"/>
      <c r="B42" s="53" t="s">
        <v>261</v>
      </c>
      <c r="C42" s="65" t="s">
        <v>252</v>
      </c>
      <c r="D42" s="66">
        <v>0</v>
      </c>
      <c r="E42" s="66">
        <v>0</v>
      </c>
      <c r="F42" s="66">
        <v>0</v>
      </c>
      <c r="G42" s="78" t="e">
        <f t="shared" si="2"/>
        <v>#DIV/0!</v>
      </c>
      <c r="H42" s="78" t="e">
        <f t="shared" si="3"/>
        <v>#DIV/0!</v>
      </c>
      <c r="I42" s="42"/>
    </row>
    <row r="43" spans="1:9" s="16" customFormat="1" ht="31.5" customHeight="1">
      <c r="A43" s="65"/>
      <c r="B43" s="53" t="s">
        <v>323</v>
      </c>
      <c r="C43" s="65" t="s">
        <v>324</v>
      </c>
      <c r="D43" s="66">
        <v>2</v>
      </c>
      <c r="E43" s="66">
        <v>2</v>
      </c>
      <c r="F43" s="66">
        <v>2</v>
      </c>
      <c r="G43" s="78">
        <f t="shared" si="2"/>
        <v>1</v>
      </c>
      <c r="H43" s="78">
        <f t="shared" si="3"/>
        <v>1</v>
      </c>
      <c r="I43" s="42"/>
    </row>
    <row r="44" spans="1:9" s="16" customFormat="1" ht="25.5" customHeight="1">
      <c r="A44" s="65"/>
      <c r="B44" s="53" t="s">
        <v>326</v>
      </c>
      <c r="C44" s="65" t="s">
        <v>327</v>
      </c>
      <c r="D44" s="66">
        <v>246</v>
      </c>
      <c r="E44" s="66">
        <v>246</v>
      </c>
      <c r="F44" s="66">
        <v>245.6</v>
      </c>
      <c r="G44" s="78">
        <f t="shared" si="2"/>
        <v>0.9983739837398373</v>
      </c>
      <c r="H44" s="78">
        <f t="shared" si="3"/>
        <v>0.9983739837398373</v>
      </c>
      <c r="I44" s="42"/>
    </row>
    <row r="45" spans="1:9" s="16" customFormat="1" ht="12.75">
      <c r="A45" s="65"/>
      <c r="B45" s="53" t="s">
        <v>249</v>
      </c>
      <c r="C45" s="65" t="s">
        <v>322</v>
      </c>
      <c r="D45" s="66">
        <v>180</v>
      </c>
      <c r="E45" s="66">
        <v>90</v>
      </c>
      <c r="F45" s="66">
        <v>69.1</v>
      </c>
      <c r="G45" s="78">
        <f t="shared" si="2"/>
        <v>0.38388888888888884</v>
      </c>
      <c r="H45" s="78">
        <f t="shared" si="3"/>
        <v>0.7677777777777777</v>
      </c>
      <c r="I45" s="42"/>
    </row>
    <row r="46" spans="1:8" ht="18.75" customHeight="1">
      <c r="A46" s="55" t="s">
        <v>75</v>
      </c>
      <c r="B46" s="56" t="s">
        <v>38</v>
      </c>
      <c r="C46" s="55"/>
      <c r="D46" s="64">
        <f>D47</f>
        <v>630</v>
      </c>
      <c r="E46" s="64">
        <f>E47</f>
        <v>370</v>
      </c>
      <c r="F46" s="64">
        <f>F47</f>
        <v>227.4</v>
      </c>
      <c r="G46" s="78">
        <f t="shared" si="2"/>
        <v>0.36095238095238097</v>
      </c>
      <c r="H46" s="78">
        <f t="shared" si="3"/>
        <v>0.6145945945945946</v>
      </c>
    </row>
    <row r="47" spans="1:8" ht="33" customHeight="1">
      <c r="A47" s="50" t="s">
        <v>158</v>
      </c>
      <c r="B47" s="45" t="s">
        <v>188</v>
      </c>
      <c r="C47" s="50"/>
      <c r="D47" s="46">
        <f>D48+D49+D50</f>
        <v>630</v>
      </c>
      <c r="E47" s="46">
        <f>E48+E49+E50</f>
        <v>370</v>
      </c>
      <c r="F47" s="46">
        <f>F48+F49+F50</f>
        <v>227.4</v>
      </c>
      <c r="G47" s="78">
        <f t="shared" si="2"/>
        <v>0.36095238095238097</v>
      </c>
      <c r="H47" s="78">
        <f t="shared" si="3"/>
        <v>0.6145945945945946</v>
      </c>
    </row>
    <row r="48" spans="1:9" s="16" customFormat="1" ht="54.75" customHeight="1">
      <c r="A48" s="65"/>
      <c r="B48" s="53" t="s">
        <v>331</v>
      </c>
      <c r="C48" s="65" t="s">
        <v>328</v>
      </c>
      <c r="D48" s="66">
        <v>100</v>
      </c>
      <c r="E48" s="66">
        <v>100</v>
      </c>
      <c r="F48" s="66">
        <v>0</v>
      </c>
      <c r="G48" s="78">
        <f t="shared" si="2"/>
        <v>0</v>
      </c>
      <c r="H48" s="78">
        <f t="shared" si="3"/>
        <v>0</v>
      </c>
      <c r="I48" s="37"/>
    </row>
    <row r="49" spans="1:9" s="16" customFormat="1" ht="51" customHeight="1">
      <c r="A49" s="65"/>
      <c r="B49" s="53" t="s">
        <v>227</v>
      </c>
      <c r="C49" s="65" t="s">
        <v>329</v>
      </c>
      <c r="D49" s="66">
        <v>520</v>
      </c>
      <c r="E49" s="66">
        <v>270</v>
      </c>
      <c r="F49" s="66">
        <v>227.4</v>
      </c>
      <c r="G49" s="78">
        <f t="shared" si="2"/>
        <v>0.43730769230769234</v>
      </c>
      <c r="H49" s="78">
        <f t="shared" si="3"/>
        <v>0.8422222222222222</v>
      </c>
      <c r="I49" s="37"/>
    </row>
    <row r="50" spans="1:9" s="16" customFormat="1" ht="71.25" customHeight="1">
      <c r="A50" s="65"/>
      <c r="B50" s="53" t="s">
        <v>332</v>
      </c>
      <c r="C50" s="65" t="s">
        <v>330</v>
      </c>
      <c r="D50" s="66">
        <v>10</v>
      </c>
      <c r="E50" s="66">
        <v>0</v>
      </c>
      <c r="F50" s="66">
        <v>0</v>
      </c>
      <c r="G50" s="78">
        <f t="shared" si="2"/>
        <v>0</v>
      </c>
      <c r="H50" s="78">
        <v>0</v>
      </c>
      <c r="I50" s="37"/>
    </row>
    <row r="51" spans="1:8" ht="34.5" customHeight="1">
      <c r="A51" s="51" t="s">
        <v>76</v>
      </c>
      <c r="B51" s="47" t="s">
        <v>40</v>
      </c>
      <c r="C51" s="51"/>
      <c r="D51" s="64">
        <f>SUM(D53:D56)</f>
        <v>37333.9</v>
      </c>
      <c r="E51" s="64">
        <f>SUM(E53:E56)</f>
        <v>16333.9</v>
      </c>
      <c r="F51" s="64">
        <f>SUM(F53:F56)</f>
        <v>4182</v>
      </c>
      <c r="G51" s="78">
        <f t="shared" si="2"/>
        <v>0.11201615689761851</v>
      </c>
      <c r="H51" s="78">
        <f t="shared" si="3"/>
        <v>0.25603193358597764</v>
      </c>
    </row>
    <row r="52" spans="1:8" ht="22.5" customHeight="1">
      <c r="A52" s="51" t="s">
        <v>121</v>
      </c>
      <c r="B52" s="47" t="s">
        <v>189</v>
      </c>
      <c r="C52" s="51"/>
      <c r="D52" s="64">
        <f>D55+D54+D53+D56</f>
        <v>37333.9</v>
      </c>
      <c r="E52" s="64">
        <f>E55+E54+E53+E56</f>
        <v>16333.9</v>
      </c>
      <c r="F52" s="64">
        <f>F55+F54+F53+F56</f>
        <v>4182</v>
      </c>
      <c r="G52" s="78">
        <f t="shared" si="2"/>
        <v>0.11201615689761851</v>
      </c>
      <c r="H52" s="78">
        <f t="shared" si="3"/>
        <v>0.25603193358597764</v>
      </c>
    </row>
    <row r="53" spans="1:8" ht="69" customHeight="1" hidden="1">
      <c r="A53" s="51"/>
      <c r="B53" s="45" t="s">
        <v>262</v>
      </c>
      <c r="C53" s="50" t="s">
        <v>263</v>
      </c>
      <c r="D53" s="46">
        <v>0</v>
      </c>
      <c r="E53" s="46">
        <v>0</v>
      </c>
      <c r="F53" s="46">
        <v>0</v>
      </c>
      <c r="G53" s="78" t="e">
        <f t="shared" si="2"/>
        <v>#DIV/0!</v>
      </c>
      <c r="H53" s="78" t="e">
        <f t="shared" si="3"/>
        <v>#DIV/0!</v>
      </c>
    </row>
    <row r="54" spans="1:8" ht="108.75" customHeight="1">
      <c r="A54" s="51"/>
      <c r="B54" s="45" t="s">
        <v>426</v>
      </c>
      <c r="C54" s="50" t="s">
        <v>425</v>
      </c>
      <c r="D54" s="46">
        <v>30</v>
      </c>
      <c r="E54" s="46">
        <v>30</v>
      </c>
      <c r="F54" s="46">
        <v>0</v>
      </c>
      <c r="G54" s="78">
        <f t="shared" si="2"/>
        <v>0</v>
      </c>
      <c r="H54" s="78">
        <f t="shared" si="3"/>
        <v>0</v>
      </c>
    </row>
    <row r="55" spans="1:8" ht="92.25" customHeight="1">
      <c r="A55" s="50"/>
      <c r="B55" s="45" t="s">
        <v>424</v>
      </c>
      <c r="C55" s="50" t="s">
        <v>423</v>
      </c>
      <c r="D55" s="46">
        <v>30000</v>
      </c>
      <c r="E55" s="46">
        <v>9000</v>
      </c>
      <c r="F55" s="46">
        <v>0</v>
      </c>
      <c r="G55" s="78">
        <f t="shared" si="2"/>
        <v>0</v>
      </c>
      <c r="H55" s="78">
        <f t="shared" si="3"/>
        <v>0</v>
      </c>
    </row>
    <row r="56" spans="1:8" ht="45" customHeight="1">
      <c r="A56" s="50"/>
      <c r="B56" s="45" t="s">
        <v>334</v>
      </c>
      <c r="C56" s="50" t="s">
        <v>333</v>
      </c>
      <c r="D56" s="46">
        <v>7303.9</v>
      </c>
      <c r="E56" s="46">
        <v>7303.9</v>
      </c>
      <c r="F56" s="46">
        <v>4182</v>
      </c>
      <c r="G56" s="78">
        <f t="shared" si="2"/>
        <v>0.5725708183299334</v>
      </c>
      <c r="H56" s="78">
        <f t="shared" si="3"/>
        <v>0.5725708183299334</v>
      </c>
    </row>
    <row r="57" spans="1:8" ht="30.75" customHeight="1">
      <c r="A57" s="51" t="s">
        <v>78</v>
      </c>
      <c r="B57" s="47" t="s">
        <v>41</v>
      </c>
      <c r="C57" s="51"/>
      <c r="D57" s="64">
        <f>D58+D68+D69</f>
        <v>29353.1</v>
      </c>
      <c r="E57" s="64">
        <f>E58+E68+E69</f>
        <v>17589</v>
      </c>
      <c r="F57" s="64">
        <f>F58+F68+F69</f>
        <v>9892</v>
      </c>
      <c r="G57" s="78">
        <f t="shared" si="2"/>
        <v>0.3370001805601453</v>
      </c>
      <c r="H57" s="78">
        <f t="shared" si="3"/>
        <v>0.5623969526408551</v>
      </c>
    </row>
    <row r="58" spans="1:8" ht="21.75" customHeight="1">
      <c r="A58" s="51" t="s">
        <v>79</v>
      </c>
      <c r="B58" s="47" t="s">
        <v>42</v>
      </c>
      <c r="C58" s="51"/>
      <c r="D58" s="46">
        <f>D62+D67+D66+D63+D64+D65+D59+D60+D61</f>
        <v>2618.1</v>
      </c>
      <c r="E58" s="46">
        <f>E62+E67+E66+E63+E64+E65+E59+E60+E61</f>
        <v>1343</v>
      </c>
      <c r="F58" s="46">
        <f>F62+F67+F66+F63+F64+F65+F59+F60+F61</f>
        <v>212.6</v>
      </c>
      <c r="G58" s="78">
        <f t="shared" si="2"/>
        <v>0.08120392651159238</v>
      </c>
      <c r="H58" s="78">
        <f t="shared" si="3"/>
        <v>0.15830230826507818</v>
      </c>
    </row>
    <row r="59" spans="1:8" ht="42.75" customHeight="1" hidden="1">
      <c r="A59" s="51"/>
      <c r="B59" s="45" t="s">
        <v>282</v>
      </c>
      <c r="C59" s="50" t="s">
        <v>281</v>
      </c>
      <c r="D59" s="46">
        <v>0</v>
      </c>
      <c r="E59" s="46">
        <v>0</v>
      </c>
      <c r="F59" s="46">
        <v>0</v>
      </c>
      <c r="G59" s="78" t="e">
        <f t="shared" si="2"/>
        <v>#DIV/0!</v>
      </c>
      <c r="H59" s="78" t="e">
        <f t="shared" si="3"/>
        <v>#DIV/0!</v>
      </c>
    </row>
    <row r="60" spans="1:8" ht="42.75" customHeight="1" hidden="1">
      <c r="A60" s="51"/>
      <c r="B60" s="45" t="s">
        <v>296</v>
      </c>
      <c r="C60" s="50" t="s">
        <v>295</v>
      </c>
      <c r="D60" s="46">
        <v>0</v>
      </c>
      <c r="E60" s="46">
        <v>0</v>
      </c>
      <c r="F60" s="46">
        <v>0</v>
      </c>
      <c r="G60" s="78" t="e">
        <f t="shared" si="2"/>
        <v>#DIV/0!</v>
      </c>
      <c r="H60" s="78" t="e">
        <f t="shared" si="3"/>
        <v>#DIV/0!</v>
      </c>
    </row>
    <row r="61" spans="1:8" ht="42.75" customHeight="1">
      <c r="A61" s="51"/>
      <c r="B61" s="45" t="s">
        <v>335</v>
      </c>
      <c r="C61" s="50" t="s">
        <v>336</v>
      </c>
      <c r="D61" s="46">
        <v>1246.6</v>
      </c>
      <c r="E61" s="46">
        <v>594</v>
      </c>
      <c r="F61" s="46">
        <v>0</v>
      </c>
      <c r="G61" s="78">
        <f t="shared" si="2"/>
        <v>0</v>
      </c>
      <c r="H61" s="78">
        <f t="shared" si="3"/>
        <v>0</v>
      </c>
    </row>
    <row r="62" spans="1:8" ht="42" customHeight="1" hidden="1">
      <c r="A62" s="50"/>
      <c r="B62" s="45" t="s">
        <v>268</v>
      </c>
      <c r="C62" s="50" t="s">
        <v>248</v>
      </c>
      <c r="D62" s="46">
        <v>0</v>
      </c>
      <c r="E62" s="46">
        <v>0</v>
      </c>
      <c r="F62" s="46">
        <v>0</v>
      </c>
      <c r="G62" s="78" t="e">
        <f t="shared" si="2"/>
        <v>#DIV/0!</v>
      </c>
      <c r="H62" s="78" t="e">
        <f t="shared" si="3"/>
        <v>#DIV/0!</v>
      </c>
    </row>
    <row r="63" spans="1:8" ht="42" customHeight="1" hidden="1">
      <c r="A63" s="50"/>
      <c r="B63" s="45" t="s">
        <v>272</v>
      </c>
      <c r="C63" s="50" t="s">
        <v>269</v>
      </c>
      <c r="D63" s="46">
        <v>0</v>
      </c>
      <c r="E63" s="46">
        <v>0</v>
      </c>
      <c r="F63" s="46">
        <v>0</v>
      </c>
      <c r="G63" s="78" t="e">
        <f t="shared" si="2"/>
        <v>#DIV/0!</v>
      </c>
      <c r="H63" s="78" t="e">
        <f t="shared" si="3"/>
        <v>#DIV/0!</v>
      </c>
    </row>
    <row r="64" spans="1:8" ht="42" customHeight="1" hidden="1">
      <c r="A64" s="50"/>
      <c r="B64" s="45" t="s">
        <v>271</v>
      </c>
      <c r="C64" s="50" t="s">
        <v>270</v>
      </c>
      <c r="D64" s="46">
        <v>0</v>
      </c>
      <c r="E64" s="46">
        <v>0</v>
      </c>
      <c r="F64" s="46">
        <v>0</v>
      </c>
      <c r="G64" s="78" t="e">
        <f t="shared" si="2"/>
        <v>#DIV/0!</v>
      </c>
      <c r="H64" s="78" t="e">
        <f t="shared" si="3"/>
        <v>#DIV/0!</v>
      </c>
    </row>
    <row r="65" spans="1:8" ht="42" customHeight="1" hidden="1">
      <c r="A65" s="50"/>
      <c r="B65" s="45" t="s">
        <v>274</v>
      </c>
      <c r="C65" s="50" t="s">
        <v>275</v>
      </c>
      <c r="D65" s="46">
        <v>0</v>
      </c>
      <c r="E65" s="46">
        <v>0</v>
      </c>
      <c r="F65" s="46">
        <v>0</v>
      </c>
      <c r="G65" s="78" t="e">
        <f t="shared" si="2"/>
        <v>#DIV/0!</v>
      </c>
      <c r="H65" s="78" t="e">
        <f t="shared" si="3"/>
        <v>#DIV/0!</v>
      </c>
    </row>
    <row r="66" spans="1:8" ht="29.25" customHeight="1">
      <c r="A66" s="51"/>
      <c r="B66" s="45" t="s">
        <v>174</v>
      </c>
      <c r="C66" s="50" t="s">
        <v>337</v>
      </c>
      <c r="D66" s="46">
        <v>1371.5</v>
      </c>
      <c r="E66" s="46">
        <v>749</v>
      </c>
      <c r="F66" s="46">
        <v>212.6</v>
      </c>
      <c r="G66" s="78">
        <f t="shared" si="2"/>
        <v>0.15501275975209625</v>
      </c>
      <c r="H66" s="78">
        <f t="shared" si="3"/>
        <v>0.28384512683578106</v>
      </c>
    </row>
    <row r="67" spans="1:9" s="16" customFormat="1" ht="34.5" customHeight="1" hidden="1">
      <c r="A67" s="65"/>
      <c r="B67" s="53" t="s">
        <v>224</v>
      </c>
      <c r="C67" s="65" t="s">
        <v>223</v>
      </c>
      <c r="D67" s="66">
        <v>0</v>
      </c>
      <c r="E67" s="66">
        <v>0</v>
      </c>
      <c r="F67" s="66">
        <v>0</v>
      </c>
      <c r="G67" s="78" t="e">
        <f t="shared" si="2"/>
        <v>#DIV/0!</v>
      </c>
      <c r="H67" s="78" t="e">
        <f t="shared" si="3"/>
        <v>#DIV/0!</v>
      </c>
      <c r="I67" s="37"/>
    </row>
    <row r="68" spans="1:9" s="16" customFormat="1" ht="34.5" customHeight="1">
      <c r="A68" s="52" t="s">
        <v>80</v>
      </c>
      <c r="B68" s="47" t="s">
        <v>338</v>
      </c>
      <c r="C68" s="65" t="s">
        <v>339</v>
      </c>
      <c r="D68" s="64">
        <v>2600</v>
      </c>
      <c r="E68" s="64">
        <v>1300</v>
      </c>
      <c r="F68" s="64">
        <v>0</v>
      </c>
      <c r="G68" s="78">
        <f t="shared" si="2"/>
        <v>0</v>
      </c>
      <c r="H68" s="78">
        <f t="shared" si="3"/>
        <v>0</v>
      </c>
      <c r="I68" s="37"/>
    </row>
    <row r="69" spans="1:9" s="16" customFormat="1" ht="27" customHeight="1">
      <c r="A69" s="52" t="s">
        <v>44</v>
      </c>
      <c r="B69" s="47" t="s">
        <v>45</v>
      </c>
      <c r="C69" s="65"/>
      <c r="D69" s="64">
        <f>D70+D84+D85</f>
        <v>24135</v>
      </c>
      <c r="E69" s="64">
        <f>E70+E84+E85</f>
        <v>14946</v>
      </c>
      <c r="F69" s="64">
        <f>F70+F84+F85</f>
        <v>9679.4</v>
      </c>
      <c r="G69" s="78">
        <f t="shared" si="2"/>
        <v>0.40105241350735443</v>
      </c>
      <c r="H69" s="78">
        <f t="shared" si="3"/>
        <v>0.6476247825505151</v>
      </c>
      <c r="I69" s="37"/>
    </row>
    <row r="70" spans="1:9" s="16" customFormat="1" ht="42" customHeight="1">
      <c r="A70" s="51" t="s">
        <v>44</v>
      </c>
      <c r="B70" s="47" t="s">
        <v>340</v>
      </c>
      <c r="C70" s="51"/>
      <c r="D70" s="64">
        <f>D71+D72+D73+D74+D75+D76+D77+D78+D80+D81+D82+D83</f>
        <v>1835</v>
      </c>
      <c r="E70" s="64">
        <f>E71+E72+E73+E74+E75+E76+E77+E78+E80+E81+E82+E83</f>
        <v>1610</v>
      </c>
      <c r="F70" s="64">
        <f>F71+F72+F73+F74+F75+F76+F77+F78+F80+F81+F82+F83</f>
        <v>294.6</v>
      </c>
      <c r="G70" s="78">
        <f t="shared" si="2"/>
        <v>0.1605449591280654</v>
      </c>
      <c r="H70" s="78">
        <f t="shared" si="3"/>
        <v>0.18298136645962734</v>
      </c>
      <c r="I70" s="37"/>
    </row>
    <row r="71" spans="1:9" s="16" customFormat="1" ht="30.75" customHeight="1">
      <c r="A71" s="65"/>
      <c r="B71" s="53" t="s">
        <v>341</v>
      </c>
      <c r="C71" s="65" t="s">
        <v>342</v>
      </c>
      <c r="D71" s="66">
        <v>100</v>
      </c>
      <c r="E71" s="66">
        <v>100</v>
      </c>
      <c r="F71" s="66">
        <v>100</v>
      </c>
      <c r="G71" s="78">
        <f t="shared" si="2"/>
        <v>1</v>
      </c>
      <c r="H71" s="78">
        <f t="shared" si="3"/>
        <v>1</v>
      </c>
      <c r="I71" s="37"/>
    </row>
    <row r="72" spans="1:9" s="16" customFormat="1" ht="30.75" customHeight="1">
      <c r="A72" s="65"/>
      <c r="B72" s="53" t="s">
        <v>343</v>
      </c>
      <c r="C72" s="65" t="s">
        <v>344</v>
      </c>
      <c r="D72" s="66">
        <v>200</v>
      </c>
      <c r="E72" s="66">
        <v>200</v>
      </c>
      <c r="F72" s="66">
        <v>91.4</v>
      </c>
      <c r="G72" s="78">
        <f t="shared" si="2"/>
        <v>0.457</v>
      </c>
      <c r="H72" s="78">
        <v>0</v>
      </c>
      <c r="I72" s="37"/>
    </row>
    <row r="73" spans="1:9" s="16" customFormat="1" ht="21.75" customHeight="1">
      <c r="A73" s="65"/>
      <c r="B73" s="53" t="s">
        <v>345</v>
      </c>
      <c r="C73" s="65" t="s">
        <v>346</v>
      </c>
      <c r="D73" s="66">
        <v>100</v>
      </c>
      <c r="E73" s="66">
        <v>0</v>
      </c>
      <c r="F73" s="66">
        <v>0</v>
      </c>
      <c r="G73" s="78">
        <f t="shared" si="2"/>
        <v>0</v>
      </c>
      <c r="H73" s="78">
        <v>0</v>
      </c>
      <c r="I73" s="37"/>
    </row>
    <row r="74" spans="1:9" s="16" customFormat="1" ht="30.75" customHeight="1">
      <c r="A74" s="65"/>
      <c r="B74" s="53" t="s">
        <v>347</v>
      </c>
      <c r="C74" s="65" t="s">
        <v>348</v>
      </c>
      <c r="D74" s="66">
        <v>100</v>
      </c>
      <c r="E74" s="66">
        <v>0</v>
      </c>
      <c r="F74" s="66">
        <v>0</v>
      </c>
      <c r="G74" s="78">
        <f t="shared" si="2"/>
        <v>0</v>
      </c>
      <c r="H74" s="78">
        <v>0</v>
      </c>
      <c r="I74" s="37"/>
    </row>
    <row r="75" spans="1:9" s="16" customFormat="1" ht="30.75" customHeight="1">
      <c r="A75" s="65"/>
      <c r="B75" s="53" t="s">
        <v>349</v>
      </c>
      <c r="C75" s="65" t="s">
        <v>350</v>
      </c>
      <c r="D75" s="66">
        <v>100</v>
      </c>
      <c r="E75" s="66">
        <v>100</v>
      </c>
      <c r="F75" s="66">
        <v>0</v>
      </c>
      <c r="G75" s="78">
        <f t="shared" si="2"/>
        <v>0</v>
      </c>
      <c r="H75" s="78">
        <v>0</v>
      </c>
      <c r="I75" s="37"/>
    </row>
    <row r="76" spans="1:9" s="16" customFormat="1" ht="30.75" customHeight="1">
      <c r="A76" s="65"/>
      <c r="B76" s="53" t="s">
        <v>352</v>
      </c>
      <c r="C76" s="65" t="s">
        <v>351</v>
      </c>
      <c r="D76" s="66">
        <v>150</v>
      </c>
      <c r="E76" s="66">
        <v>150</v>
      </c>
      <c r="F76" s="66">
        <v>90.7</v>
      </c>
      <c r="G76" s="78">
        <f t="shared" si="2"/>
        <v>0.6046666666666667</v>
      </c>
      <c r="H76" s="78">
        <v>0</v>
      </c>
      <c r="I76" s="37"/>
    </row>
    <row r="77" spans="1:9" s="16" customFormat="1" ht="30.75" customHeight="1">
      <c r="A77" s="65"/>
      <c r="B77" s="53" t="s">
        <v>228</v>
      </c>
      <c r="C77" s="65" t="s">
        <v>353</v>
      </c>
      <c r="D77" s="66">
        <v>50</v>
      </c>
      <c r="E77" s="66">
        <v>25</v>
      </c>
      <c r="F77" s="66">
        <v>12.5</v>
      </c>
      <c r="G77" s="78">
        <f t="shared" si="2"/>
        <v>0.25</v>
      </c>
      <c r="H77" s="78">
        <f t="shared" si="3"/>
        <v>0.5</v>
      </c>
      <c r="I77" s="37"/>
    </row>
    <row r="78" spans="1:9" s="16" customFormat="1" ht="41.25" customHeight="1">
      <c r="A78" s="65"/>
      <c r="B78" s="53" t="s">
        <v>355</v>
      </c>
      <c r="C78" s="65" t="s">
        <v>354</v>
      </c>
      <c r="D78" s="66">
        <v>1035</v>
      </c>
      <c r="E78" s="66">
        <v>1035</v>
      </c>
      <c r="F78" s="66">
        <v>0</v>
      </c>
      <c r="G78" s="78">
        <f t="shared" si="2"/>
        <v>0</v>
      </c>
      <c r="H78" s="78">
        <f t="shared" si="3"/>
        <v>0</v>
      </c>
      <c r="I78" s="37"/>
    </row>
    <row r="79" spans="1:9" s="16" customFormat="1" ht="30.75" customHeight="1">
      <c r="A79" s="65"/>
      <c r="B79" s="53" t="s">
        <v>357</v>
      </c>
      <c r="C79" s="65" t="s">
        <v>356</v>
      </c>
      <c r="D79" s="66">
        <v>9900</v>
      </c>
      <c r="E79" s="66">
        <v>6036</v>
      </c>
      <c r="F79" s="66">
        <v>3803.1</v>
      </c>
      <c r="G79" s="78">
        <f t="shared" si="2"/>
        <v>0.38415151515151513</v>
      </c>
      <c r="H79" s="78">
        <f t="shared" si="3"/>
        <v>0.6300695825049701</v>
      </c>
      <c r="I79" s="37"/>
    </row>
    <row r="80" spans="1:9" s="16" customFormat="1" ht="30.75" customHeight="1" hidden="1">
      <c r="A80" s="65"/>
      <c r="B80" s="53" t="s">
        <v>358</v>
      </c>
      <c r="C80" s="65" t="s">
        <v>359</v>
      </c>
      <c r="D80" s="66"/>
      <c r="E80" s="66"/>
      <c r="F80" s="66"/>
      <c r="G80" s="78" t="e">
        <f t="shared" si="2"/>
        <v>#DIV/0!</v>
      </c>
      <c r="H80" s="78" t="e">
        <f t="shared" si="3"/>
        <v>#DIV/0!</v>
      </c>
      <c r="I80" s="37"/>
    </row>
    <row r="81" spans="1:9" s="16" customFormat="1" ht="20.25" customHeight="1" hidden="1">
      <c r="A81" s="65"/>
      <c r="B81" s="53" t="s">
        <v>361</v>
      </c>
      <c r="C81" s="65" t="s">
        <v>360</v>
      </c>
      <c r="D81" s="66"/>
      <c r="E81" s="66"/>
      <c r="F81" s="66"/>
      <c r="G81" s="78" t="e">
        <f t="shared" si="2"/>
        <v>#DIV/0!</v>
      </c>
      <c r="H81" s="78">
        <v>0</v>
      </c>
      <c r="I81" s="37"/>
    </row>
    <row r="82" spans="1:9" s="16" customFormat="1" ht="30.75" customHeight="1" hidden="1">
      <c r="A82" s="65"/>
      <c r="B82" s="53" t="s">
        <v>363</v>
      </c>
      <c r="C82" s="65" t="s">
        <v>362</v>
      </c>
      <c r="D82" s="66"/>
      <c r="E82" s="66"/>
      <c r="F82" s="66"/>
      <c r="G82" s="78" t="e">
        <f t="shared" si="2"/>
        <v>#DIV/0!</v>
      </c>
      <c r="H82" s="78">
        <v>0</v>
      </c>
      <c r="I82" s="37"/>
    </row>
    <row r="83" spans="1:9" s="16" customFormat="1" ht="21.75" customHeight="1" hidden="1">
      <c r="A83" s="65"/>
      <c r="B83" s="53" t="s">
        <v>365</v>
      </c>
      <c r="C83" s="65" t="s">
        <v>364</v>
      </c>
      <c r="D83" s="66"/>
      <c r="E83" s="66"/>
      <c r="F83" s="66"/>
      <c r="G83" s="78" t="e">
        <f t="shared" si="2"/>
        <v>#DIV/0!</v>
      </c>
      <c r="H83" s="78">
        <v>0</v>
      </c>
      <c r="I83" s="37"/>
    </row>
    <row r="84" spans="1:9" s="16" customFormat="1" ht="21.75" customHeight="1">
      <c r="A84" s="65"/>
      <c r="B84" s="53" t="s">
        <v>176</v>
      </c>
      <c r="C84" s="65" t="s">
        <v>316</v>
      </c>
      <c r="D84" s="66">
        <v>9900</v>
      </c>
      <c r="E84" s="66">
        <v>6036</v>
      </c>
      <c r="F84" s="66">
        <v>3803.1</v>
      </c>
      <c r="G84" s="78">
        <f t="shared" si="2"/>
        <v>0.38415151515151513</v>
      </c>
      <c r="H84" s="78">
        <f t="shared" si="3"/>
        <v>0.6300695825049701</v>
      </c>
      <c r="I84" s="37"/>
    </row>
    <row r="85" spans="1:9" s="16" customFormat="1" ht="21.75" customHeight="1">
      <c r="A85" s="65"/>
      <c r="B85" s="53" t="s">
        <v>178</v>
      </c>
      <c r="C85" s="65" t="s">
        <v>319</v>
      </c>
      <c r="D85" s="66">
        <v>12400</v>
      </c>
      <c r="E85" s="66">
        <v>7300</v>
      </c>
      <c r="F85" s="66">
        <v>5581.7</v>
      </c>
      <c r="G85" s="78">
        <f t="shared" si="2"/>
        <v>0.45013709677419356</v>
      </c>
      <c r="H85" s="78">
        <f t="shared" si="3"/>
        <v>0.7646164383561643</v>
      </c>
      <c r="I85" s="37"/>
    </row>
    <row r="86" spans="1:9" s="11" customFormat="1" ht="21.75" customHeight="1">
      <c r="A86" s="51" t="s">
        <v>46</v>
      </c>
      <c r="B86" s="47" t="s">
        <v>47</v>
      </c>
      <c r="C86" s="51"/>
      <c r="D86" s="64">
        <f>D87</f>
        <v>3748.3</v>
      </c>
      <c r="E86" s="64">
        <f>E87</f>
        <v>2743.4</v>
      </c>
      <c r="F86" s="64">
        <f>F87</f>
        <v>1808.8</v>
      </c>
      <c r="G86" s="78">
        <f t="shared" si="2"/>
        <v>0.4825654296614465</v>
      </c>
      <c r="H86" s="78">
        <f t="shared" si="3"/>
        <v>0.6593278413647299</v>
      </c>
      <c r="I86" s="38"/>
    </row>
    <row r="87" spans="1:9" s="16" customFormat="1" ht="29.25" customHeight="1">
      <c r="A87" s="65" t="s">
        <v>50</v>
      </c>
      <c r="B87" s="53" t="s">
        <v>229</v>
      </c>
      <c r="C87" s="65" t="s">
        <v>366</v>
      </c>
      <c r="D87" s="66">
        <v>3748.3</v>
      </c>
      <c r="E87" s="66">
        <v>2743.4</v>
      </c>
      <c r="F87" s="66">
        <v>1808.8</v>
      </c>
      <c r="G87" s="78">
        <f t="shared" si="2"/>
        <v>0.4825654296614465</v>
      </c>
      <c r="H87" s="78">
        <f t="shared" si="3"/>
        <v>0.6593278413647299</v>
      </c>
      <c r="I87" s="37"/>
    </row>
    <row r="88" spans="1:8" ht="20.25" customHeight="1">
      <c r="A88" s="51">
        <v>1000</v>
      </c>
      <c r="B88" s="47" t="s">
        <v>61</v>
      </c>
      <c r="C88" s="51"/>
      <c r="D88" s="64">
        <f>D89</f>
        <v>420</v>
      </c>
      <c r="E88" s="64">
        <f>E89</f>
        <v>215</v>
      </c>
      <c r="F88" s="64">
        <f>F89</f>
        <v>167.6</v>
      </c>
      <c r="G88" s="78">
        <f t="shared" si="2"/>
        <v>0.39904761904761904</v>
      </c>
      <c r="H88" s="78">
        <f t="shared" si="3"/>
        <v>0.7795348837209302</v>
      </c>
    </row>
    <row r="89" spans="1:8" ht="29.25" customHeight="1">
      <c r="A89" s="50">
        <v>1001</v>
      </c>
      <c r="B89" s="45" t="s">
        <v>217</v>
      </c>
      <c r="C89" s="50" t="s">
        <v>62</v>
      </c>
      <c r="D89" s="46">
        <v>420</v>
      </c>
      <c r="E89" s="46">
        <v>215</v>
      </c>
      <c r="F89" s="46">
        <v>167.6</v>
      </c>
      <c r="G89" s="78">
        <f t="shared" si="2"/>
        <v>0.39904761904761904</v>
      </c>
      <c r="H89" s="78">
        <f t="shared" si="3"/>
        <v>0.7795348837209302</v>
      </c>
    </row>
    <row r="90" spans="1:8" ht="29.25" customHeight="1">
      <c r="A90" s="51" t="s">
        <v>65</v>
      </c>
      <c r="B90" s="47" t="s">
        <v>131</v>
      </c>
      <c r="C90" s="51"/>
      <c r="D90" s="64">
        <f>D91</f>
        <v>25747.4</v>
      </c>
      <c r="E90" s="64">
        <f>E91</f>
        <v>15603.3</v>
      </c>
      <c r="F90" s="64">
        <f>F91</f>
        <v>9324.9</v>
      </c>
      <c r="G90" s="78">
        <f t="shared" si="2"/>
        <v>0.3621686073156901</v>
      </c>
      <c r="H90" s="78">
        <f t="shared" si="3"/>
        <v>0.5976235796273865</v>
      </c>
    </row>
    <row r="91" spans="1:8" ht="29.25" customHeight="1">
      <c r="A91" s="50" t="s">
        <v>66</v>
      </c>
      <c r="B91" s="45" t="s">
        <v>230</v>
      </c>
      <c r="C91" s="50" t="s">
        <v>66</v>
      </c>
      <c r="D91" s="46">
        <v>25747.4</v>
      </c>
      <c r="E91" s="46">
        <v>15603.3</v>
      </c>
      <c r="F91" s="46">
        <v>9324.9</v>
      </c>
      <c r="G91" s="78">
        <f t="shared" si="2"/>
        <v>0.3621686073156901</v>
      </c>
      <c r="H91" s="78">
        <f t="shared" si="3"/>
        <v>0.5976235796273865</v>
      </c>
    </row>
    <row r="92" spans="1:8" ht="20.25" customHeight="1">
      <c r="A92" s="51" t="s">
        <v>135</v>
      </c>
      <c r="B92" s="47" t="s">
        <v>136</v>
      </c>
      <c r="C92" s="51"/>
      <c r="D92" s="64">
        <f>D93</f>
        <v>80</v>
      </c>
      <c r="E92" s="64">
        <f>E93</f>
        <v>50</v>
      </c>
      <c r="F92" s="64">
        <f>F93</f>
        <v>19.9</v>
      </c>
      <c r="G92" s="78">
        <f t="shared" si="2"/>
        <v>0.24874999999999997</v>
      </c>
      <c r="H92" s="78">
        <f t="shared" si="3"/>
        <v>0.39799999999999996</v>
      </c>
    </row>
    <row r="93" spans="1:8" ht="18.75" customHeight="1">
      <c r="A93" s="50" t="s">
        <v>137</v>
      </c>
      <c r="B93" s="45" t="s">
        <v>138</v>
      </c>
      <c r="C93" s="50" t="s">
        <v>137</v>
      </c>
      <c r="D93" s="46">
        <v>80</v>
      </c>
      <c r="E93" s="46">
        <v>50</v>
      </c>
      <c r="F93" s="46">
        <v>19.9</v>
      </c>
      <c r="G93" s="78">
        <f t="shared" si="2"/>
        <v>0.24874999999999997</v>
      </c>
      <c r="H93" s="78">
        <f t="shared" si="3"/>
        <v>0.39799999999999996</v>
      </c>
    </row>
    <row r="94" spans="1:8" ht="25.5" customHeight="1" hidden="1">
      <c r="A94" s="51"/>
      <c r="B94" s="47" t="s">
        <v>100</v>
      </c>
      <c r="C94" s="51"/>
      <c r="D94" s="64">
        <f>D95+D96+D97</f>
        <v>0</v>
      </c>
      <c r="E94" s="64">
        <f>E95+E96+E97</f>
        <v>0</v>
      </c>
      <c r="F94" s="64">
        <f>F95+F96+F97</f>
        <v>0</v>
      </c>
      <c r="G94" s="78" t="e">
        <f t="shared" si="2"/>
        <v>#DIV/0!</v>
      </c>
      <c r="H94" s="78" t="e">
        <f t="shared" si="3"/>
        <v>#DIV/0!</v>
      </c>
    </row>
    <row r="95" spans="1:9" s="16" customFormat="1" ht="30" customHeight="1" hidden="1">
      <c r="A95" s="65"/>
      <c r="B95" s="53" t="s">
        <v>101</v>
      </c>
      <c r="C95" s="65" t="s">
        <v>190</v>
      </c>
      <c r="D95" s="66">
        <v>0</v>
      </c>
      <c r="E95" s="66">
        <v>0</v>
      </c>
      <c r="F95" s="66">
        <v>0</v>
      </c>
      <c r="G95" s="78" t="e">
        <f t="shared" si="2"/>
        <v>#DIV/0!</v>
      </c>
      <c r="H95" s="78" t="e">
        <f t="shared" si="3"/>
        <v>#DIV/0!</v>
      </c>
      <c r="I95" s="37"/>
    </row>
    <row r="96" spans="1:9" s="16" customFormat="1" ht="106.5" customHeight="1" hidden="1">
      <c r="A96" s="65"/>
      <c r="B96" s="79" t="s">
        <v>0</v>
      </c>
      <c r="C96" s="65" t="s">
        <v>171</v>
      </c>
      <c r="D96" s="66">
        <v>0</v>
      </c>
      <c r="E96" s="66">
        <v>0</v>
      </c>
      <c r="F96" s="66">
        <v>0</v>
      </c>
      <c r="G96" s="78" t="e">
        <f t="shared" si="2"/>
        <v>#DIV/0!</v>
      </c>
      <c r="H96" s="78" t="e">
        <f t="shared" si="3"/>
        <v>#DIV/0!</v>
      </c>
      <c r="I96" s="37"/>
    </row>
    <row r="97" spans="1:9" s="16" customFormat="1" ht="91.5" customHeight="1" hidden="1">
      <c r="A97" s="65"/>
      <c r="B97" s="79" t="s">
        <v>1</v>
      </c>
      <c r="C97" s="65" t="s">
        <v>172</v>
      </c>
      <c r="D97" s="66">
        <v>0</v>
      </c>
      <c r="E97" s="66">
        <v>0</v>
      </c>
      <c r="F97" s="66">
        <v>0</v>
      </c>
      <c r="G97" s="78" t="e">
        <f>F97/D97</f>
        <v>#DIV/0!</v>
      </c>
      <c r="H97" s="78" t="e">
        <f>F97/E97</f>
        <v>#DIV/0!</v>
      </c>
      <c r="I97" s="37"/>
    </row>
    <row r="98" spans="1:8" ht="27" customHeight="1">
      <c r="A98" s="50"/>
      <c r="B98" s="58" t="s">
        <v>68</v>
      </c>
      <c r="C98" s="80"/>
      <c r="D98" s="81">
        <f>D32+D46+D51+D57+D88+D92+D94+D86+D90</f>
        <v>99309.30000000002</v>
      </c>
      <c r="E98" s="81">
        <f>E32+E46+E51+E57+E88+E92+E94+E86+E90</f>
        <v>54135.7</v>
      </c>
      <c r="F98" s="81">
        <f>F32+F46+F51+F57+F88+F92+F94+F86+F90</f>
        <v>26682.300000000003</v>
      </c>
      <c r="G98" s="78">
        <f>F98/D98</f>
        <v>0.2686787642244986</v>
      </c>
      <c r="H98" s="78">
        <f>F98/E98</f>
        <v>0.49287808230058916</v>
      </c>
    </row>
    <row r="99" spans="1:8" ht="12.75">
      <c r="A99" s="44"/>
      <c r="B99" s="45" t="s">
        <v>83</v>
      </c>
      <c r="C99" s="50"/>
      <c r="D99" s="71">
        <f>D94</f>
        <v>0</v>
      </c>
      <c r="E99" s="71">
        <f>E94</f>
        <v>0</v>
      </c>
      <c r="F99" s="71">
        <f>F94</f>
        <v>0</v>
      </c>
      <c r="G99" s="78">
        <v>0</v>
      </c>
      <c r="H99" s="78">
        <v>0</v>
      </c>
    </row>
    <row r="102" spans="2:6" ht="15">
      <c r="B102" s="3" t="s">
        <v>93</v>
      </c>
      <c r="C102" s="6"/>
      <c r="F102" s="1">
        <v>1764.4</v>
      </c>
    </row>
    <row r="103" spans="2:3" ht="15">
      <c r="B103" s="3"/>
      <c r="C103" s="6"/>
    </row>
    <row r="104" spans="2:3" ht="15">
      <c r="B104" s="3" t="s">
        <v>84</v>
      </c>
      <c r="C104" s="6"/>
    </row>
    <row r="105" spans="2:3" ht="15">
      <c r="B105" s="3" t="s">
        <v>85</v>
      </c>
      <c r="C105" s="6"/>
    </row>
    <row r="106" spans="2:3" ht="15">
      <c r="B106" s="3"/>
      <c r="C106" s="6"/>
    </row>
    <row r="107" spans="2:3" ht="15">
      <c r="B107" s="3" t="s">
        <v>86</v>
      </c>
      <c r="C107" s="6"/>
    </row>
    <row r="108" spans="2:3" ht="15">
      <c r="B108" s="3" t="s">
        <v>87</v>
      </c>
      <c r="C108" s="6"/>
    </row>
    <row r="109" spans="2:3" ht="15">
      <c r="B109" s="3"/>
      <c r="C109" s="6"/>
    </row>
    <row r="110" spans="2:3" ht="15">
      <c r="B110" s="3" t="s">
        <v>88</v>
      </c>
      <c r="C110" s="6"/>
    </row>
    <row r="111" spans="2:3" ht="15">
      <c r="B111" s="3" t="s">
        <v>89</v>
      </c>
      <c r="C111" s="6"/>
    </row>
    <row r="112" spans="2:3" ht="15">
      <c r="B112" s="3"/>
      <c r="C112" s="6"/>
    </row>
    <row r="113" spans="2:3" ht="15">
      <c r="B113" s="3" t="s">
        <v>90</v>
      </c>
      <c r="C113" s="6"/>
    </row>
    <row r="114" spans="2:3" ht="15">
      <c r="B114" s="3" t="s">
        <v>91</v>
      </c>
      <c r="C114" s="6"/>
    </row>
    <row r="115" spans="2:3" ht="15">
      <c r="B115" s="3"/>
      <c r="C115" s="6"/>
    </row>
    <row r="116" spans="2:3" ht="15">
      <c r="B116" s="3"/>
      <c r="C116" s="6"/>
    </row>
    <row r="117" spans="2:8" ht="15">
      <c r="B117" s="3" t="s">
        <v>92</v>
      </c>
      <c r="C117" s="6"/>
      <c r="E117" s="61"/>
      <c r="F117" s="61">
        <f>F102+F27-F98</f>
        <v>554.0999999999913</v>
      </c>
      <c r="H117" s="61"/>
    </row>
    <row r="120" spans="2:3" ht="15">
      <c r="B120" s="3" t="s">
        <v>94</v>
      </c>
      <c r="C120" s="6"/>
    </row>
    <row r="121" spans="2:3" ht="15">
      <c r="B121" s="3" t="s">
        <v>95</v>
      </c>
      <c r="C121" s="6"/>
    </row>
    <row r="122" spans="2:3" ht="15">
      <c r="B122" s="3" t="s">
        <v>96</v>
      </c>
      <c r="C122" s="6"/>
    </row>
  </sheetData>
  <sheetProtection/>
  <mergeCells count="16"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84"/>
  <sheetViews>
    <sheetView zoomScalePageLayoutView="0" workbookViewId="0" topLeftCell="A1">
      <selection activeCell="H4" sqref="A1:H16384"/>
    </sheetView>
  </sheetViews>
  <sheetFormatPr defaultColWidth="9.140625" defaultRowHeight="12.75"/>
  <cols>
    <col min="1" max="1" width="6.7109375" style="1" customWidth="1"/>
    <col min="2" max="2" width="37.421875" style="1" customWidth="1"/>
    <col min="3" max="3" width="11.8515625" style="60" customWidth="1"/>
    <col min="4" max="5" width="11.7109375" style="1" customWidth="1"/>
    <col min="6" max="7" width="11.140625" style="1" customWidth="1"/>
    <col min="8" max="8" width="12.00390625" style="1" customWidth="1"/>
    <col min="9" max="9" width="12.57421875" style="30" customWidth="1"/>
    <col min="10" max="16384" width="9.140625" style="1" customWidth="1"/>
  </cols>
  <sheetData>
    <row r="1" spans="1:9" s="7" customFormat="1" ht="57" customHeight="1">
      <c r="A1" s="198" t="s">
        <v>411</v>
      </c>
      <c r="B1" s="198"/>
      <c r="C1" s="198"/>
      <c r="D1" s="198"/>
      <c r="E1" s="198"/>
      <c r="F1" s="198"/>
      <c r="G1" s="198"/>
      <c r="H1" s="198"/>
      <c r="I1" s="36"/>
    </row>
    <row r="2" spans="1:8" ht="12.75" customHeight="1">
      <c r="A2" s="72"/>
      <c r="B2" s="209" t="s">
        <v>2</v>
      </c>
      <c r="C2" s="82"/>
      <c r="D2" s="199" t="s">
        <v>3</v>
      </c>
      <c r="E2" s="204" t="s">
        <v>407</v>
      </c>
      <c r="F2" s="199" t="s">
        <v>4</v>
      </c>
      <c r="G2" s="199" t="s">
        <v>5</v>
      </c>
      <c r="H2" s="204" t="s">
        <v>408</v>
      </c>
    </row>
    <row r="3" spans="1:8" ht="23.25" customHeight="1">
      <c r="A3" s="74"/>
      <c r="B3" s="210"/>
      <c r="C3" s="83"/>
      <c r="D3" s="199"/>
      <c r="E3" s="205"/>
      <c r="F3" s="199"/>
      <c r="G3" s="199"/>
      <c r="H3" s="205"/>
    </row>
    <row r="4" spans="1:8" ht="15">
      <c r="A4" s="74"/>
      <c r="B4" s="43" t="s">
        <v>82</v>
      </c>
      <c r="C4" s="62"/>
      <c r="D4" s="158">
        <f>D5+D6+D7+D8+D9+D10+D11+D12+D13+D14+D15+D16+D17+D18+D19</f>
        <v>2653.2</v>
      </c>
      <c r="E4" s="158">
        <f>E5+E6+E7+E8+E9+E10+E11+E12+E13+E14+E15+E16+E17+E18+E19</f>
        <v>945</v>
      </c>
      <c r="F4" s="158">
        <f>F5+F6+F7+F8+F9+F10+F11+F12+F13+F14+F15+F16+F17+F18+F19</f>
        <v>1524.7</v>
      </c>
      <c r="G4" s="159">
        <f>F4/D4</f>
        <v>0.5746645560078396</v>
      </c>
      <c r="H4" s="159">
        <f>F4/E4</f>
        <v>1.6134391534391535</v>
      </c>
    </row>
    <row r="5" spans="1:8" ht="15">
      <c r="A5" s="74"/>
      <c r="B5" s="45" t="s">
        <v>6</v>
      </c>
      <c r="C5" s="50"/>
      <c r="D5" s="160">
        <v>160</v>
      </c>
      <c r="E5" s="160">
        <v>55</v>
      </c>
      <c r="F5" s="160">
        <v>54.6</v>
      </c>
      <c r="G5" s="161">
        <f aca="true" t="shared" si="0" ref="G5:G27">F5/D5</f>
        <v>0.34125</v>
      </c>
      <c r="H5" s="161">
        <f aca="true" t="shared" si="1" ref="H5:H27">F5/E5</f>
        <v>0.9927272727272728</v>
      </c>
    </row>
    <row r="6" spans="1:8" ht="15" hidden="1">
      <c r="A6" s="74"/>
      <c r="B6" s="45" t="s">
        <v>260</v>
      </c>
      <c r="C6" s="50"/>
      <c r="D6" s="160">
        <v>0</v>
      </c>
      <c r="E6" s="160">
        <v>0</v>
      </c>
      <c r="F6" s="160">
        <v>0</v>
      </c>
      <c r="G6" s="161" t="e">
        <f t="shared" si="0"/>
        <v>#DIV/0!</v>
      </c>
      <c r="H6" s="161" t="e">
        <f t="shared" si="1"/>
        <v>#DIV/0!</v>
      </c>
    </row>
    <row r="7" spans="1:8" ht="15">
      <c r="A7" s="74"/>
      <c r="B7" s="45" t="s">
        <v>8</v>
      </c>
      <c r="C7" s="50"/>
      <c r="D7" s="160">
        <v>470</v>
      </c>
      <c r="E7" s="160">
        <v>405</v>
      </c>
      <c r="F7" s="160">
        <v>1019.9</v>
      </c>
      <c r="G7" s="161">
        <f t="shared" si="0"/>
        <v>2.17</v>
      </c>
      <c r="H7" s="161">
        <f t="shared" si="1"/>
        <v>2.5182716049382714</v>
      </c>
    </row>
    <row r="8" spans="1:8" ht="15">
      <c r="A8" s="74"/>
      <c r="B8" s="45" t="s">
        <v>9</v>
      </c>
      <c r="C8" s="50"/>
      <c r="D8" s="160">
        <v>170</v>
      </c>
      <c r="E8" s="160">
        <v>20</v>
      </c>
      <c r="F8" s="160">
        <v>112.1</v>
      </c>
      <c r="G8" s="161">
        <f t="shared" si="0"/>
        <v>0.6594117647058824</v>
      </c>
      <c r="H8" s="161">
        <f t="shared" si="1"/>
        <v>5.6049999999999995</v>
      </c>
    </row>
    <row r="9" spans="1:8" ht="15">
      <c r="A9" s="74"/>
      <c r="B9" s="45" t="s">
        <v>10</v>
      </c>
      <c r="C9" s="50"/>
      <c r="D9" s="160">
        <v>1840</v>
      </c>
      <c r="E9" s="160">
        <v>460</v>
      </c>
      <c r="F9" s="160">
        <v>324.2</v>
      </c>
      <c r="G9" s="161">
        <f t="shared" si="0"/>
        <v>0.17619565217391303</v>
      </c>
      <c r="H9" s="161">
        <f t="shared" si="1"/>
        <v>0.7047826086956521</v>
      </c>
    </row>
    <row r="10" spans="1:8" ht="15">
      <c r="A10" s="74"/>
      <c r="B10" s="45" t="s">
        <v>107</v>
      </c>
      <c r="C10" s="50"/>
      <c r="D10" s="160">
        <v>13.2</v>
      </c>
      <c r="E10" s="160">
        <v>5</v>
      </c>
      <c r="F10" s="160">
        <v>13.9</v>
      </c>
      <c r="G10" s="161">
        <f t="shared" si="0"/>
        <v>1.0530303030303032</v>
      </c>
      <c r="H10" s="161">
        <f t="shared" si="1"/>
        <v>2.7800000000000002</v>
      </c>
    </row>
    <row r="11" spans="1:8" ht="15">
      <c r="A11" s="74"/>
      <c r="B11" s="45" t="s">
        <v>11</v>
      </c>
      <c r="C11" s="50"/>
      <c r="D11" s="160">
        <v>0</v>
      </c>
      <c r="E11" s="160">
        <v>0</v>
      </c>
      <c r="F11" s="160">
        <v>0</v>
      </c>
      <c r="G11" s="161">
        <v>0</v>
      </c>
      <c r="H11" s="161">
        <v>0</v>
      </c>
    </row>
    <row r="12" spans="1:8" ht="15">
      <c r="A12" s="74"/>
      <c r="B12" s="45" t="s">
        <v>12</v>
      </c>
      <c r="C12" s="50"/>
      <c r="D12" s="160">
        <v>0</v>
      </c>
      <c r="E12" s="160">
        <v>0</v>
      </c>
      <c r="F12" s="160">
        <v>0</v>
      </c>
      <c r="G12" s="161">
        <v>0</v>
      </c>
      <c r="H12" s="161">
        <v>0</v>
      </c>
    </row>
    <row r="13" spans="1:8" ht="15">
      <c r="A13" s="74"/>
      <c r="B13" s="45" t="s">
        <v>13</v>
      </c>
      <c r="C13" s="50"/>
      <c r="D13" s="160">
        <v>0</v>
      </c>
      <c r="E13" s="160">
        <v>0</v>
      </c>
      <c r="F13" s="160">
        <v>0</v>
      </c>
      <c r="G13" s="161">
        <v>0</v>
      </c>
      <c r="H13" s="161">
        <v>0</v>
      </c>
    </row>
    <row r="14" spans="1:8" ht="15">
      <c r="A14" s="74"/>
      <c r="B14" s="45" t="s">
        <v>15</v>
      </c>
      <c r="C14" s="50"/>
      <c r="D14" s="160">
        <v>0</v>
      </c>
      <c r="E14" s="160">
        <v>0</v>
      </c>
      <c r="F14" s="160">
        <v>0</v>
      </c>
      <c r="G14" s="161">
        <v>0</v>
      </c>
      <c r="H14" s="161">
        <v>0</v>
      </c>
    </row>
    <row r="15" spans="1:8" ht="15">
      <c r="A15" s="74"/>
      <c r="B15" s="45" t="s">
        <v>16</v>
      </c>
      <c r="C15" s="50"/>
      <c r="D15" s="160">
        <v>0</v>
      </c>
      <c r="E15" s="160">
        <v>0</v>
      </c>
      <c r="F15" s="160">
        <v>0</v>
      </c>
      <c r="G15" s="161">
        <v>0</v>
      </c>
      <c r="H15" s="161">
        <v>0</v>
      </c>
    </row>
    <row r="16" spans="1:8" ht="25.5">
      <c r="A16" s="74"/>
      <c r="B16" s="45" t="s">
        <v>17</v>
      </c>
      <c r="C16" s="50"/>
      <c r="D16" s="160">
        <v>0</v>
      </c>
      <c r="E16" s="160">
        <v>0</v>
      </c>
      <c r="F16" s="160">
        <v>0</v>
      </c>
      <c r="G16" s="161">
        <v>0</v>
      </c>
      <c r="H16" s="161">
        <v>0</v>
      </c>
    </row>
    <row r="17" spans="1:8" ht="15">
      <c r="A17" s="74"/>
      <c r="B17" s="45" t="s">
        <v>307</v>
      </c>
      <c r="C17" s="50"/>
      <c r="D17" s="160">
        <v>0</v>
      </c>
      <c r="E17" s="160">
        <v>0</v>
      </c>
      <c r="F17" s="160">
        <v>0</v>
      </c>
      <c r="G17" s="161">
        <v>0</v>
      </c>
      <c r="H17" s="161">
        <v>0</v>
      </c>
    </row>
    <row r="18" spans="1:8" ht="15">
      <c r="A18" s="74"/>
      <c r="B18" s="45" t="s">
        <v>120</v>
      </c>
      <c r="C18" s="50"/>
      <c r="D18" s="160">
        <v>0</v>
      </c>
      <c r="E18" s="160">
        <v>0</v>
      </c>
      <c r="F18" s="160">
        <v>0</v>
      </c>
      <c r="G18" s="161">
        <v>0</v>
      </c>
      <c r="H18" s="161">
        <v>0</v>
      </c>
    </row>
    <row r="19" spans="1:8" ht="15">
      <c r="A19" s="74"/>
      <c r="B19" s="45" t="s">
        <v>22</v>
      </c>
      <c r="C19" s="50"/>
      <c r="D19" s="160">
        <v>0</v>
      </c>
      <c r="E19" s="160">
        <v>0</v>
      </c>
      <c r="F19" s="160"/>
      <c r="G19" s="161">
        <v>0</v>
      </c>
      <c r="H19" s="161">
        <v>0</v>
      </c>
    </row>
    <row r="20" spans="1:8" ht="25.5">
      <c r="A20" s="74"/>
      <c r="B20" s="47" t="s">
        <v>81</v>
      </c>
      <c r="C20" s="51"/>
      <c r="D20" s="160">
        <f>D21+D22+D23+D24+D25</f>
        <v>746.5</v>
      </c>
      <c r="E20" s="160">
        <f>E21+E22+E23+E24+E25</f>
        <v>371.1</v>
      </c>
      <c r="F20" s="160">
        <f>F21+F22+F23+F24+F25</f>
        <v>90.6</v>
      </c>
      <c r="G20" s="161">
        <f t="shared" si="0"/>
        <v>0.12136637642330876</v>
      </c>
      <c r="H20" s="161">
        <f t="shared" si="1"/>
        <v>0.2441390460792239</v>
      </c>
    </row>
    <row r="21" spans="1:8" ht="15">
      <c r="A21" s="74"/>
      <c r="B21" s="45" t="s">
        <v>24</v>
      </c>
      <c r="C21" s="50"/>
      <c r="D21" s="160">
        <v>586.5</v>
      </c>
      <c r="E21" s="160">
        <v>293.3</v>
      </c>
      <c r="F21" s="160">
        <v>45</v>
      </c>
      <c r="G21" s="161">
        <f t="shared" si="0"/>
        <v>0.07672634271099744</v>
      </c>
      <c r="H21" s="161">
        <f t="shared" si="1"/>
        <v>0.15342652574156154</v>
      </c>
    </row>
    <row r="22" spans="1:8" ht="15">
      <c r="A22" s="74"/>
      <c r="B22" s="45" t="s">
        <v>67</v>
      </c>
      <c r="C22" s="50"/>
      <c r="D22" s="160">
        <v>0</v>
      </c>
      <c r="E22" s="160">
        <v>0</v>
      </c>
      <c r="F22" s="160">
        <v>0</v>
      </c>
      <c r="G22" s="161">
        <v>0</v>
      </c>
      <c r="H22" s="161">
        <v>0</v>
      </c>
    </row>
    <row r="23" spans="1:8" ht="15">
      <c r="A23" s="74"/>
      <c r="B23" s="45" t="s">
        <v>102</v>
      </c>
      <c r="C23" s="50"/>
      <c r="D23" s="160">
        <v>160</v>
      </c>
      <c r="E23" s="160">
        <v>77.8</v>
      </c>
      <c r="F23" s="160">
        <v>45.6</v>
      </c>
      <c r="G23" s="161">
        <f t="shared" si="0"/>
        <v>0.28500000000000003</v>
      </c>
      <c r="H23" s="161">
        <f t="shared" si="1"/>
        <v>0.5861182519280206</v>
      </c>
    </row>
    <row r="24" spans="1:8" ht="25.5">
      <c r="A24" s="74"/>
      <c r="B24" s="45" t="s">
        <v>27</v>
      </c>
      <c r="C24" s="50"/>
      <c r="D24" s="160">
        <v>0</v>
      </c>
      <c r="E24" s="160"/>
      <c r="F24" s="160">
        <v>0</v>
      </c>
      <c r="G24" s="161">
        <v>0</v>
      </c>
      <c r="H24" s="161">
        <v>0</v>
      </c>
    </row>
    <row r="25" spans="1:8" ht="26.25" thickBot="1">
      <c r="A25" s="74"/>
      <c r="B25" s="84" t="s">
        <v>155</v>
      </c>
      <c r="C25" s="85"/>
      <c r="D25" s="160">
        <v>0</v>
      </c>
      <c r="E25" s="160">
        <v>0</v>
      </c>
      <c r="F25" s="160">
        <v>0</v>
      </c>
      <c r="G25" s="161">
        <v>0</v>
      </c>
      <c r="H25" s="161">
        <v>0</v>
      </c>
    </row>
    <row r="26" spans="1:8" ht="18.75">
      <c r="A26" s="173"/>
      <c r="B26" s="86" t="s">
        <v>28</v>
      </c>
      <c r="C26" s="87"/>
      <c r="D26" s="163">
        <f>D4+D20</f>
        <v>3399.7</v>
      </c>
      <c r="E26" s="163">
        <f>E4+E20</f>
        <v>1316.1</v>
      </c>
      <c r="F26" s="163">
        <f>F4+F20</f>
        <v>1615.3</v>
      </c>
      <c r="G26" s="161">
        <f t="shared" si="0"/>
        <v>0.4751301585434009</v>
      </c>
      <c r="H26" s="161">
        <f t="shared" si="1"/>
        <v>1.2273383481498368</v>
      </c>
    </row>
    <row r="27" spans="1:8" ht="15">
      <c r="A27" s="74"/>
      <c r="B27" s="45" t="s">
        <v>108</v>
      </c>
      <c r="C27" s="50"/>
      <c r="D27" s="160">
        <f>D4</f>
        <v>2653.2</v>
      </c>
      <c r="E27" s="160">
        <f>E4</f>
        <v>945</v>
      </c>
      <c r="F27" s="160">
        <f>F4</f>
        <v>1524.7</v>
      </c>
      <c r="G27" s="161">
        <f t="shared" si="0"/>
        <v>0.5746645560078396</v>
      </c>
      <c r="H27" s="161">
        <f t="shared" si="1"/>
        <v>1.6134391534391535</v>
      </c>
    </row>
    <row r="28" spans="1:8" ht="12.75">
      <c r="A28" s="201"/>
      <c r="B28" s="202"/>
      <c r="C28" s="202"/>
      <c r="D28" s="202"/>
      <c r="E28" s="202"/>
      <c r="F28" s="202"/>
      <c r="G28" s="202"/>
      <c r="H28" s="203"/>
    </row>
    <row r="29" spans="1:8" ht="15" customHeight="1">
      <c r="A29" s="207" t="s">
        <v>159</v>
      </c>
      <c r="B29" s="209" t="s">
        <v>29</v>
      </c>
      <c r="C29" s="211" t="s">
        <v>192</v>
      </c>
      <c r="D29" s="200" t="s">
        <v>3</v>
      </c>
      <c r="E29" s="194" t="s">
        <v>407</v>
      </c>
      <c r="F29" s="194" t="s">
        <v>4</v>
      </c>
      <c r="G29" s="200" t="s">
        <v>5</v>
      </c>
      <c r="H29" s="194" t="s">
        <v>408</v>
      </c>
    </row>
    <row r="30" spans="1:8" ht="15" customHeight="1">
      <c r="A30" s="208"/>
      <c r="B30" s="210"/>
      <c r="C30" s="212"/>
      <c r="D30" s="200"/>
      <c r="E30" s="195"/>
      <c r="F30" s="195"/>
      <c r="G30" s="200"/>
      <c r="H30" s="195"/>
    </row>
    <row r="31" spans="1:8" ht="12.75">
      <c r="A31" s="51" t="s">
        <v>69</v>
      </c>
      <c r="B31" s="47" t="s">
        <v>30</v>
      </c>
      <c r="C31" s="51"/>
      <c r="D31" s="64">
        <f>D32+D33+D34+D35</f>
        <v>2011.3000000000002</v>
      </c>
      <c r="E31" s="64">
        <f>E32+E33+E34+E35</f>
        <v>1041.2</v>
      </c>
      <c r="F31" s="64">
        <f>F32+F33+F34+F35</f>
        <v>803.5</v>
      </c>
      <c r="G31" s="78">
        <f>F31/D31</f>
        <v>0.3994928653109929</v>
      </c>
      <c r="H31" s="78">
        <f>F31/E31</f>
        <v>0.7717057241644256</v>
      </c>
    </row>
    <row r="32" spans="1:8" ht="12.75" hidden="1">
      <c r="A32" s="50" t="s">
        <v>70</v>
      </c>
      <c r="B32" s="45" t="s">
        <v>103</v>
      </c>
      <c r="C32" s="50"/>
      <c r="D32" s="46">
        <v>0</v>
      </c>
      <c r="E32" s="46">
        <v>0</v>
      </c>
      <c r="F32" s="46">
        <v>0</v>
      </c>
      <c r="G32" s="78" t="e">
        <f aca="true" t="shared" si="2" ref="G32:G62">F32/D32</f>
        <v>#DIV/0!</v>
      </c>
      <c r="H32" s="78" t="e">
        <f aca="true" t="shared" si="3" ref="H32:H62">F32/E32</f>
        <v>#DIV/0!</v>
      </c>
    </row>
    <row r="33" spans="1:8" ht="66.75" customHeight="1">
      <c r="A33" s="50" t="s">
        <v>72</v>
      </c>
      <c r="B33" s="45" t="s">
        <v>163</v>
      </c>
      <c r="C33" s="50" t="s">
        <v>72</v>
      </c>
      <c r="D33" s="46">
        <v>1996.9</v>
      </c>
      <c r="E33" s="46">
        <v>1032.4</v>
      </c>
      <c r="F33" s="46">
        <v>800.8</v>
      </c>
      <c r="G33" s="78">
        <f t="shared" si="2"/>
        <v>0.40102158345435424</v>
      </c>
      <c r="H33" s="78">
        <f t="shared" si="3"/>
        <v>0.7756683456024795</v>
      </c>
    </row>
    <row r="34" spans="1:8" ht="12.75">
      <c r="A34" s="50" t="s">
        <v>74</v>
      </c>
      <c r="B34" s="45" t="s">
        <v>35</v>
      </c>
      <c r="C34" s="50"/>
      <c r="D34" s="46">
        <v>10</v>
      </c>
      <c r="E34" s="46">
        <v>5</v>
      </c>
      <c r="F34" s="46">
        <v>0</v>
      </c>
      <c r="G34" s="78">
        <f t="shared" si="2"/>
        <v>0</v>
      </c>
      <c r="H34" s="78">
        <f t="shared" si="3"/>
        <v>0</v>
      </c>
    </row>
    <row r="35" spans="1:8" ht="12.75">
      <c r="A35" s="50" t="s">
        <v>130</v>
      </c>
      <c r="B35" s="45" t="s">
        <v>123</v>
      </c>
      <c r="C35" s="50"/>
      <c r="D35" s="46">
        <f>D36</f>
        <v>4.4</v>
      </c>
      <c r="E35" s="46">
        <f>E36</f>
        <v>3.8</v>
      </c>
      <c r="F35" s="46">
        <f>F36</f>
        <v>2.7</v>
      </c>
      <c r="G35" s="78">
        <f t="shared" si="2"/>
        <v>0.6136363636363636</v>
      </c>
      <c r="H35" s="78">
        <f t="shared" si="3"/>
        <v>0.7105263157894738</v>
      </c>
    </row>
    <row r="36" spans="1:9" s="16" customFormat="1" ht="25.5">
      <c r="A36" s="65"/>
      <c r="B36" s="53" t="s">
        <v>116</v>
      </c>
      <c r="C36" s="65" t="s">
        <v>315</v>
      </c>
      <c r="D36" s="66">
        <v>4.4</v>
      </c>
      <c r="E36" s="66">
        <v>3.8</v>
      </c>
      <c r="F36" s="66">
        <v>2.7</v>
      </c>
      <c r="G36" s="78">
        <f t="shared" si="2"/>
        <v>0.6136363636363636</v>
      </c>
      <c r="H36" s="78">
        <f t="shared" si="3"/>
        <v>0.7105263157894738</v>
      </c>
      <c r="I36" s="37"/>
    </row>
    <row r="37" spans="1:8" ht="12.75">
      <c r="A37" s="51" t="s">
        <v>111</v>
      </c>
      <c r="B37" s="47" t="s">
        <v>104</v>
      </c>
      <c r="C37" s="51"/>
      <c r="D37" s="46">
        <f>D38</f>
        <v>160</v>
      </c>
      <c r="E37" s="46">
        <f>E38</f>
        <v>160</v>
      </c>
      <c r="F37" s="46">
        <f>F38</f>
        <v>45.6</v>
      </c>
      <c r="G37" s="78">
        <f t="shared" si="2"/>
        <v>0.28500000000000003</v>
      </c>
      <c r="H37" s="78">
        <f t="shared" si="3"/>
        <v>0.28500000000000003</v>
      </c>
    </row>
    <row r="38" spans="1:8" ht="39.75" customHeight="1">
      <c r="A38" s="50" t="s">
        <v>112</v>
      </c>
      <c r="B38" s="45" t="s">
        <v>168</v>
      </c>
      <c r="C38" s="50" t="s">
        <v>235</v>
      </c>
      <c r="D38" s="46">
        <v>160</v>
      </c>
      <c r="E38" s="46">
        <v>160</v>
      </c>
      <c r="F38" s="46">
        <v>45.6</v>
      </c>
      <c r="G38" s="78">
        <f t="shared" si="2"/>
        <v>0.28500000000000003</v>
      </c>
      <c r="H38" s="78">
        <f t="shared" si="3"/>
        <v>0.28500000000000003</v>
      </c>
    </row>
    <row r="39" spans="1:8" ht="25.5" hidden="1">
      <c r="A39" s="51" t="s">
        <v>75</v>
      </c>
      <c r="B39" s="47" t="s">
        <v>38</v>
      </c>
      <c r="C39" s="51"/>
      <c r="D39" s="64">
        <f aca="true" t="shared" si="4" ref="D39:F40">D40</f>
        <v>0</v>
      </c>
      <c r="E39" s="64">
        <f t="shared" si="4"/>
        <v>0</v>
      </c>
      <c r="F39" s="64">
        <f t="shared" si="4"/>
        <v>0</v>
      </c>
      <c r="G39" s="78" t="e">
        <f t="shared" si="2"/>
        <v>#DIV/0!</v>
      </c>
      <c r="H39" s="78" t="e">
        <f t="shared" si="3"/>
        <v>#DIV/0!</v>
      </c>
    </row>
    <row r="40" spans="1:8" ht="12.75" hidden="1">
      <c r="A40" s="50" t="s">
        <v>113</v>
      </c>
      <c r="B40" s="45" t="s">
        <v>106</v>
      </c>
      <c r="C40" s="50"/>
      <c r="D40" s="46">
        <f t="shared" si="4"/>
        <v>0</v>
      </c>
      <c r="E40" s="46">
        <f t="shared" si="4"/>
        <v>0</v>
      </c>
      <c r="F40" s="46">
        <f t="shared" si="4"/>
        <v>0</v>
      </c>
      <c r="G40" s="78" t="e">
        <f t="shared" si="2"/>
        <v>#DIV/0!</v>
      </c>
      <c r="H40" s="78" t="e">
        <f t="shared" si="3"/>
        <v>#DIV/0!</v>
      </c>
    </row>
    <row r="41" spans="1:9" s="16" customFormat="1" ht="51" hidden="1">
      <c r="A41" s="65"/>
      <c r="B41" s="53" t="s">
        <v>194</v>
      </c>
      <c r="C41" s="65" t="s">
        <v>195</v>
      </c>
      <c r="D41" s="66">
        <v>0</v>
      </c>
      <c r="E41" s="66">
        <v>0</v>
      </c>
      <c r="F41" s="66">
        <v>0</v>
      </c>
      <c r="G41" s="78" t="e">
        <f t="shared" si="2"/>
        <v>#DIV/0!</v>
      </c>
      <c r="H41" s="78" t="e">
        <f t="shared" si="3"/>
        <v>#DIV/0!</v>
      </c>
      <c r="I41" s="37"/>
    </row>
    <row r="42" spans="1:9" s="11" customFormat="1" ht="12.75" hidden="1">
      <c r="A42" s="51" t="s">
        <v>76</v>
      </c>
      <c r="B42" s="47" t="s">
        <v>40</v>
      </c>
      <c r="C42" s="51"/>
      <c r="D42" s="64">
        <f aca="true" t="shared" si="5" ref="D42:F43">D43</f>
        <v>0</v>
      </c>
      <c r="E42" s="64">
        <f t="shared" si="5"/>
        <v>0</v>
      </c>
      <c r="F42" s="64">
        <f t="shared" si="5"/>
        <v>0</v>
      </c>
      <c r="G42" s="78" t="e">
        <f t="shared" si="2"/>
        <v>#DIV/0!</v>
      </c>
      <c r="H42" s="78" t="e">
        <f t="shared" si="3"/>
        <v>#DIV/0!</v>
      </c>
      <c r="I42" s="38"/>
    </row>
    <row r="43" spans="1:8" ht="25.5" hidden="1">
      <c r="A43" s="67" t="s">
        <v>77</v>
      </c>
      <c r="B43" s="57" t="s">
        <v>125</v>
      </c>
      <c r="C43" s="50"/>
      <c r="D43" s="46">
        <f t="shared" si="5"/>
        <v>0</v>
      </c>
      <c r="E43" s="46">
        <f t="shared" si="5"/>
        <v>0</v>
      </c>
      <c r="F43" s="46">
        <f t="shared" si="5"/>
        <v>0</v>
      </c>
      <c r="G43" s="78" t="e">
        <f t="shared" si="2"/>
        <v>#DIV/0!</v>
      </c>
      <c r="H43" s="78" t="e">
        <f t="shared" si="3"/>
        <v>#DIV/0!</v>
      </c>
    </row>
    <row r="44" spans="1:9" s="16" customFormat="1" ht="25.5" hidden="1">
      <c r="A44" s="65"/>
      <c r="B44" s="54" t="s">
        <v>125</v>
      </c>
      <c r="C44" s="65" t="s">
        <v>264</v>
      </c>
      <c r="D44" s="66">
        <v>0</v>
      </c>
      <c r="E44" s="66">
        <v>0</v>
      </c>
      <c r="F44" s="66">
        <v>0</v>
      </c>
      <c r="G44" s="78" t="e">
        <f t="shared" si="2"/>
        <v>#DIV/0!</v>
      </c>
      <c r="H44" s="78" t="e">
        <f t="shared" si="3"/>
        <v>#DIV/0!</v>
      </c>
      <c r="I44" s="37"/>
    </row>
    <row r="45" spans="1:8" ht="25.5">
      <c r="A45" s="52" t="s">
        <v>78</v>
      </c>
      <c r="B45" s="47" t="s">
        <v>41</v>
      </c>
      <c r="C45" s="51"/>
      <c r="D45" s="64">
        <f>D46</f>
        <v>597.5</v>
      </c>
      <c r="E45" s="64">
        <f>E46</f>
        <v>514.6</v>
      </c>
      <c r="F45" s="64">
        <f>F46</f>
        <v>508.1</v>
      </c>
      <c r="G45" s="78">
        <f t="shared" si="2"/>
        <v>0.8503765690376569</v>
      </c>
      <c r="H45" s="78">
        <f t="shared" si="3"/>
        <v>0.9873688301593471</v>
      </c>
    </row>
    <row r="46" spans="1:8" ht="12.75">
      <c r="A46" s="51" t="s">
        <v>44</v>
      </c>
      <c r="B46" s="47" t="s">
        <v>45</v>
      </c>
      <c r="C46" s="51"/>
      <c r="D46" s="64">
        <f>D47+D48+D50+D49</f>
        <v>597.5</v>
      </c>
      <c r="E46" s="64">
        <f>E47+E48+E50+E49</f>
        <v>514.6</v>
      </c>
      <c r="F46" s="64">
        <f>F47+F48+F50+F49</f>
        <v>508.1</v>
      </c>
      <c r="G46" s="78">
        <f t="shared" si="2"/>
        <v>0.8503765690376569</v>
      </c>
      <c r="H46" s="78">
        <f t="shared" si="3"/>
        <v>0.9873688301593471</v>
      </c>
    </row>
    <row r="47" spans="1:8" ht="12.75">
      <c r="A47" s="50"/>
      <c r="B47" s="45" t="s">
        <v>99</v>
      </c>
      <c r="C47" s="50" t="s">
        <v>316</v>
      </c>
      <c r="D47" s="46">
        <v>173.2</v>
      </c>
      <c r="E47" s="46">
        <v>90.6</v>
      </c>
      <c r="F47" s="46">
        <v>84.4</v>
      </c>
      <c r="G47" s="78">
        <f t="shared" si="2"/>
        <v>0.4872979214780601</v>
      </c>
      <c r="H47" s="78">
        <f t="shared" si="3"/>
        <v>0.9315673289183224</v>
      </c>
    </row>
    <row r="48" spans="1:9" s="16" customFormat="1" ht="20.25" customHeight="1">
      <c r="A48" s="65"/>
      <c r="B48" s="45" t="s">
        <v>231</v>
      </c>
      <c r="C48" s="65" t="s">
        <v>317</v>
      </c>
      <c r="D48" s="66">
        <v>0.3</v>
      </c>
      <c r="E48" s="66">
        <v>0</v>
      </c>
      <c r="F48" s="66">
        <v>0</v>
      </c>
      <c r="G48" s="78">
        <f t="shared" si="2"/>
        <v>0</v>
      </c>
      <c r="H48" s="78">
        <v>0</v>
      </c>
      <c r="I48" s="37"/>
    </row>
    <row r="49" spans="1:9" s="16" customFormat="1" ht="20.25" customHeight="1" hidden="1">
      <c r="A49" s="65"/>
      <c r="B49" s="45" t="s">
        <v>313</v>
      </c>
      <c r="C49" s="65" t="s">
        <v>318</v>
      </c>
      <c r="D49" s="66">
        <v>0</v>
      </c>
      <c r="E49" s="66">
        <v>0</v>
      </c>
      <c r="F49" s="66">
        <v>0</v>
      </c>
      <c r="G49" s="78" t="e">
        <f t="shared" si="2"/>
        <v>#DIV/0!</v>
      </c>
      <c r="H49" s="78" t="e">
        <f t="shared" si="3"/>
        <v>#DIV/0!</v>
      </c>
      <c r="I49" s="37"/>
    </row>
    <row r="50" spans="1:9" s="16" customFormat="1" ht="20.25" customHeight="1">
      <c r="A50" s="65"/>
      <c r="B50" s="45" t="s">
        <v>178</v>
      </c>
      <c r="C50" s="65" t="s">
        <v>319</v>
      </c>
      <c r="D50" s="66">
        <v>424</v>
      </c>
      <c r="E50" s="66">
        <v>424</v>
      </c>
      <c r="F50" s="66">
        <v>423.7</v>
      </c>
      <c r="G50" s="78">
        <f t="shared" si="2"/>
        <v>0.9992924528301886</v>
      </c>
      <c r="H50" s="78">
        <f t="shared" si="3"/>
        <v>0.9992924528301886</v>
      </c>
      <c r="I50" s="37"/>
    </row>
    <row r="51" spans="1:8" ht="28.5" customHeight="1">
      <c r="A51" s="55" t="s">
        <v>128</v>
      </c>
      <c r="B51" s="56" t="s">
        <v>126</v>
      </c>
      <c r="C51" s="55"/>
      <c r="D51" s="46">
        <f aca="true" t="shared" si="6" ref="D51:F52">D52</f>
        <v>0.6</v>
      </c>
      <c r="E51" s="46">
        <f t="shared" si="6"/>
        <v>0.6</v>
      </c>
      <c r="F51" s="46">
        <f t="shared" si="6"/>
        <v>0.6</v>
      </c>
      <c r="G51" s="78">
        <f t="shared" si="2"/>
        <v>1</v>
      </c>
      <c r="H51" s="78">
        <f t="shared" si="3"/>
        <v>1</v>
      </c>
    </row>
    <row r="52" spans="1:8" ht="42.75" customHeight="1">
      <c r="A52" s="67" t="s">
        <v>122</v>
      </c>
      <c r="B52" s="57" t="s">
        <v>129</v>
      </c>
      <c r="C52" s="67"/>
      <c r="D52" s="46">
        <f t="shared" si="6"/>
        <v>0.6</v>
      </c>
      <c r="E52" s="46">
        <f t="shared" si="6"/>
        <v>0.6</v>
      </c>
      <c r="F52" s="46">
        <f t="shared" si="6"/>
        <v>0.6</v>
      </c>
      <c r="G52" s="78">
        <f t="shared" si="2"/>
        <v>1</v>
      </c>
      <c r="H52" s="78">
        <f t="shared" si="3"/>
        <v>1</v>
      </c>
    </row>
    <row r="53" spans="1:9" s="16" customFormat="1" ht="42" customHeight="1">
      <c r="A53" s="65"/>
      <c r="B53" s="53" t="s">
        <v>238</v>
      </c>
      <c r="C53" s="65" t="s">
        <v>320</v>
      </c>
      <c r="D53" s="66">
        <v>0.6</v>
      </c>
      <c r="E53" s="66">
        <v>0.6</v>
      </c>
      <c r="F53" s="66">
        <v>0.6</v>
      </c>
      <c r="G53" s="78">
        <f t="shared" si="2"/>
        <v>1</v>
      </c>
      <c r="H53" s="78">
        <f t="shared" si="3"/>
        <v>1</v>
      </c>
      <c r="I53" s="37"/>
    </row>
    <row r="54" spans="1:8" ht="17.25" customHeight="1" hidden="1">
      <c r="A54" s="51" t="s">
        <v>46</v>
      </c>
      <c r="B54" s="47" t="s">
        <v>47</v>
      </c>
      <c r="C54" s="51"/>
      <c r="D54" s="64">
        <f aca="true" t="shared" si="7" ref="D54:F55">D55</f>
        <v>0</v>
      </c>
      <c r="E54" s="64">
        <f t="shared" si="7"/>
        <v>0</v>
      </c>
      <c r="F54" s="64">
        <f t="shared" si="7"/>
        <v>0</v>
      </c>
      <c r="G54" s="78" t="e">
        <f t="shared" si="2"/>
        <v>#DIV/0!</v>
      </c>
      <c r="H54" s="78" t="e">
        <f t="shared" si="3"/>
        <v>#DIV/0!</v>
      </c>
    </row>
    <row r="55" spans="1:8" ht="14.25" customHeight="1" hidden="1">
      <c r="A55" s="50" t="s">
        <v>51</v>
      </c>
      <c r="B55" s="45" t="s">
        <v>52</v>
      </c>
      <c r="C55" s="50"/>
      <c r="D55" s="46">
        <f t="shared" si="7"/>
        <v>0</v>
      </c>
      <c r="E55" s="46">
        <f t="shared" si="7"/>
        <v>0</v>
      </c>
      <c r="F55" s="46">
        <f t="shared" si="7"/>
        <v>0</v>
      </c>
      <c r="G55" s="78" t="e">
        <f t="shared" si="2"/>
        <v>#DIV/0!</v>
      </c>
      <c r="H55" s="78" t="e">
        <f t="shared" si="3"/>
        <v>#DIV/0!</v>
      </c>
    </row>
    <row r="56" spans="1:9" s="16" customFormat="1" ht="39" customHeight="1" hidden="1">
      <c r="A56" s="65"/>
      <c r="B56" s="53" t="s">
        <v>233</v>
      </c>
      <c r="C56" s="65" t="s">
        <v>234</v>
      </c>
      <c r="D56" s="66">
        <v>0</v>
      </c>
      <c r="E56" s="66">
        <v>0</v>
      </c>
      <c r="F56" s="66">
        <v>0</v>
      </c>
      <c r="G56" s="78" t="e">
        <f t="shared" si="2"/>
        <v>#DIV/0!</v>
      </c>
      <c r="H56" s="78" t="e">
        <f t="shared" si="3"/>
        <v>#DIV/0!</v>
      </c>
      <c r="I56" s="37"/>
    </row>
    <row r="57" spans="1:8" ht="17.25" customHeight="1">
      <c r="A57" s="51">
        <v>1000</v>
      </c>
      <c r="B57" s="47" t="s">
        <v>61</v>
      </c>
      <c r="C57" s="51"/>
      <c r="D57" s="64">
        <f>D58</f>
        <v>36</v>
      </c>
      <c r="E57" s="64">
        <f>E58</f>
        <v>18</v>
      </c>
      <c r="F57" s="64">
        <f>F58</f>
        <v>15</v>
      </c>
      <c r="G57" s="78">
        <f t="shared" si="2"/>
        <v>0.4166666666666667</v>
      </c>
      <c r="H57" s="78">
        <f t="shared" si="3"/>
        <v>0.8333333333333334</v>
      </c>
    </row>
    <row r="58" spans="1:8" ht="16.5" customHeight="1">
      <c r="A58" s="50">
        <v>1001</v>
      </c>
      <c r="B58" s="45" t="s">
        <v>181</v>
      </c>
      <c r="C58" s="50" t="s">
        <v>321</v>
      </c>
      <c r="D58" s="46">
        <v>36</v>
      </c>
      <c r="E58" s="46">
        <v>18</v>
      </c>
      <c r="F58" s="46">
        <v>15</v>
      </c>
      <c r="G58" s="78">
        <f t="shared" si="2"/>
        <v>0.4166666666666667</v>
      </c>
      <c r="H58" s="78">
        <f t="shared" si="3"/>
        <v>0.8333333333333334</v>
      </c>
    </row>
    <row r="59" spans="1:8" ht="30.75" customHeight="1">
      <c r="A59" s="51"/>
      <c r="B59" s="47" t="s">
        <v>100</v>
      </c>
      <c r="C59" s="51"/>
      <c r="D59" s="46">
        <f>D60</f>
        <v>1344.3</v>
      </c>
      <c r="E59" s="46">
        <f>E60</f>
        <v>1262</v>
      </c>
      <c r="F59" s="46">
        <f>F60</f>
        <v>1150</v>
      </c>
      <c r="G59" s="78">
        <f t="shared" si="2"/>
        <v>0.8554638101614224</v>
      </c>
      <c r="H59" s="78">
        <f t="shared" si="3"/>
        <v>0.9112519809825673</v>
      </c>
    </row>
    <row r="60" spans="1:9" s="16" customFormat="1" ht="25.5">
      <c r="A60" s="65"/>
      <c r="B60" s="53" t="s">
        <v>101</v>
      </c>
      <c r="C60" s="65" t="s">
        <v>196</v>
      </c>
      <c r="D60" s="66">
        <v>1344.3</v>
      </c>
      <c r="E60" s="66">
        <v>1262</v>
      </c>
      <c r="F60" s="66">
        <v>1150</v>
      </c>
      <c r="G60" s="78">
        <f t="shared" si="2"/>
        <v>0.8554638101614224</v>
      </c>
      <c r="H60" s="78">
        <f t="shared" si="3"/>
        <v>0.9112519809825673</v>
      </c>
      <c r="I60" s="37"/>
    </row>
    <row r="61" spans="1:8" ht="15.75">
      <c r="A61" s="51"/>
      <c r="B61" s="58" t="s">
        <v>68</v>
      </c>
      <c r="C61" s="80"/>
      <c r="D61" s="81">
        <f>D31+D37+D39+D42+D45++D51+D54+D57+D59</f>
        <v>4149.7</v>
      </c>
      <c r="E61" s="81">
        <f>E31+E37+E39+E42+E45++E51+E54+E57+E59</f>
        <v>2996.4</v>
      </c>
      <c r="F61" s="81">
        <f>F31+F37+F39+F42+F45++F51+F54+F57+F59</f>
        <v>2522.8</v>
      </c>
      <c r="G61" s="78">
        <f t="shared" si="2"/>
        <v>0.6079475624743959</v>
      </c>
      <c r="H61" s="78">
        <f t="shared" si="3"/>
        <v>0.841943665732212</v>
      </c>
    </row>
    <row r="62" spans="1:8" ht="15.75" customHeight="1">
      <c r="A62" s="44"/>
      <c r="B62" s="45" t="s">
        <v>83</v>
      </c>
      <c r="C62" s="50"/>
      <c r="D62" s="88">
        <f>D59</f>
        <v>1344.3</v>
      </c>
      <c r="E62" s="88">
        <f>E59</f>
        <v>1262</v>
      </c>
      <c r="F62" s="88">
        <f>F59</f>
        <v>1150</v>
      </c>
      <c r="G62" s="78">
        <f t="shared" si="2"/>
        <v>0.8554638101614224</v>
      </c>
      <c r="H62" s="78">
        <f t="shared" si="3"/>
        <v>0.9112519809825673</v>
      </c>
    </row>
    <row r="63" ht="12.75">
      <c r="A63" s="60"/>
    </row>
    <row r="64" spans="1:6" ht="15">
      <c r="A64" s="60"/>
      <c r="B64" s="3" t="s">
        <v>93</v>
      </c>
      <c r="C64" s="6"/>
      <c r="F64" s="1">
        <v>1000.8</v>
      </c>
    </row>
    <row r="65" spans="1:3" ht="15">
      <c r="A65" s="60"/>
      <c r="B65" s="3"/>
      <c r="C65" s="6"/>
    </row>
    <row r="66" spans="1:3" ht="15">
      <c r="A66" s="60"/>
      <c r="B66" s="3" t="s">
        <v>84</v>
      </c>
      <c r="C66" s="6"/>
    </row>
    <row r="67" spans="1:3" ht="15">
      <c r="A67" s="60"/>
      <c r="B67" s="3" t="s">
        <v>85</v>
      </c>
      <c r="C67" s="6"/>
    </row>
    <row r="68" spans="1:3" ht="15">
      <c r="A68" s="60"/>
      <c r="B68" s="3"/>
      <c r="C68" s="6"/>
    </row>
    <row r="69" spans="1:3" ht="15">
      <c r="A69" s="60"/>
      <c r="B69" s="3" t="s">
        <v>86</v>
      </c>
      <c r="C69" s="6"/>
    </row>
    <row r="70" spans="1:3" ht="15">
      <c r="A70" s="60"/>
      <c r="B70" s="3" t="s">
        <v>87</v>
      </c>
      <c r="C70" s="6"/>
    </row>
    <row r="71" spans="1:3" ht="15">
      <c r="A71" s="60"/>
      <c r="B71" s="3"/>
      <c r="C71" s="6"/>
    </row>
    <row r="72" spans="1:3" ht="15">
      <c r="A72" s="60"/>
      <c r="B72" s="3" t="s">
        <v>88</v>
      </c>
      <c r="C72" s="6"/>
    </row>
    <row r="73" spans="1:3" ht="15">
      <c r="A73" s="60"/>
      <c r="B73" s="3" t="s">
        <v>89</v>
      </c>
      <c r="C73" s="6"/>
    </row>
    <row r="74" spans="1:3" ht="15">
      <c r="A74" s="60"/>
      <c r="B74" s="3"/>
      <c r="C74" s="6"/>
    </row>
    <row r="75" spans="1:3" ht="15">
      <c r="A75" s="60"/>
      <c r="B75" s="3" t="s">
        <v>90</v>
      </c>
      <c r="C75" s="6"/>
    </row>
    <row r="76" spans="1:3" ht="15">
      <c r="A76" s="60"/>
      <c r="B76" s="3" t="s">
        <v>91</v>
      </c>
      <c r="C76" s="6"/>
    </row>
    <row r="77" spans="1:3" ht="15">
      <c r="A77" s="60"/>
      <c r="B77" s="3"/>
      <c r="C77" s="6"/>
    </row>
    <row r="78" spans="1:3" ht="15">
      <c r="A78" s="60"/>
      <c r="B78" s="3"/>
      <c r="C78" s="6"/>
    </row>
    <row r="79" spans="1:8" ht="15">
      <c r="A79" s="60"/>
      <c r="B79" s="3" t="s">
        <v>92</v>
      </c>
      <c r="C79" s="6"/>
      <c r="F79" s="61">
        <f>F64+F26-F61</f>
        <v>93.29999999999973</v>
      </c>
      <c r="H79" s="61"/>
    </row>
    <row r="80" ht="12.75">
      <c r="A80" s="60"/>
    </row>
    <row r="81" ht="12.75">
      <c r="A81" s="60"/>
    </row>
    <row r="82" spans="1:3" ht="15">
      <c r="A82" s="60"/>
      <c r="B82" s="3" t="s">
        <v>94</v>
      </c>
      <c r="C82" s="6"/>
    </row>
    <row r="83" spans="1:3" ht="15">
      <c r="A83" s="60"/>
      <c r="B83" s="3" t="s">
        <v>95</v>
      </c>
      <c r="C83" s="6"/>
    </row>
    <row r="84" spans="1:3" ht="15">
      <c r="A84" s="60"/>
      <c r="B84" s="3" t="s">
        <v>96</v>
      </c>
      <c r="C84" s="6"/>
    </row>
  </sheetData>
  <sheetProtection/>
  <mergeCells count="16"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  <mergeCell ref="A29:A30"/>
    <mergeCell ref="B29:B30"/>
    <mergeCell ref="D29:D30"/>
    <mergeCell ref="H29:H30"/>
    <mergeCell ref="E29:E30"/>
    <mergeCell ref="C29:C30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3"/>
  <sheetViews>
    <sheetView zoomScalePageLayoutView="0" workbookViewId="0" topLeftCell="A1">
      <selection activeCell="H4" sqref="A1:H16384"/>
    </sheetView>
  </sheetViews>
  <sheetFormatPr defaultColWidth="9.140625" defaultRowHeight="12.75"/>
  <cols>
    <col min="1" max="1" width="7.8515625" style="1" customWidth="1"/>
    <col min="2" max="2" width="38.140625" style="1" customWidth="1"/>
    <col min="3" max="3" width="11.00390625" style="60" customWidth="1"/>
    <col min="4" max="5" width="11.7109375" style="1" customWidth="1"/>
    <col min="6" max="7" width="12.57421875" style="1" customWidth="1"/>
    <col min="8" max="8" width="11.140625" style="1" customWidth="1"/>
    <col min="9" max="9" width="9.140625" style="30" customWidth="1"/>
    <col min="10" max="16384" width="9.140625" style="1" customWidth="1"/>
  </cols>
  <sheetData>
    <row r="1" spans="1:9" s="5" customFormat="1" ht="66.75" customHeight="1">
      <c r="A1" s="198" t="s">
        <v>412</v>
      </c>
      <c r="B1" s="198"/>
      <c r="C1" s="198"/>
      <c r="D1" s="198"/>
      <c r="E1" s="198"/>
      <c r="F1" s="198"/>
      <c r="G1" s="198"/>
      <c r="H1" s="198"/>
      <c r="I1" s="39"/>
    </row>
    <row r="2" spans="1:8" ht="12.75" customHeight="1">
      <c r="A2" s="89"/>
      <c r="B2" s="206" t="s">
        <v>2</v>
      </c>
      <c r="C2" s="73"/>
      <c r="D2" s="199" t="s">
        <v>3</v>
      </c>
      <c r="E2" s="204" t="s">
        <v>407</v>
      </c>
      <c r="F2" s="199" t="s">
        <v>4</v>
      </c>
      <c r="G2" s="199" t="s">
        <v>5</v>
      </c>
      <c r="H2" s="204" t="s">
        <v>408</v>
      </c>
    </row>
    <row r="3" spans="1:8" ht="21.75" customHeight="1">
      <c r="A3" s="74"/>
      <c r="B3" s="206"/>
      <c r="C3" s="73"/>
      <c r="D3" s="199"/>
      <c r="E3" s="205"/>
      <c r="F3" s="199"/>
      <c r="G3" s="199"/>
      <c r="H3" s="205"/>
    </row>
    <row r="4" spans="1:8" ht="15">
      <c r="A4" s="74"/>
      <c r="B4" s="43" t="s">
        <v>82</v>
      </c>
      <c r="C4" s="62"/>
      <c r="D4" s="158">
        <f>D5+D6+D7+D8+D9+D10+D11+D12+D13+D14+D15+D16+D17+D18+D19+D20</f>
        <v>2385.7</v>
      </c>
      <c r="E4" s="158">
        <f>E5+E6+E7+E8+E9+E10+E11+E12+E13+E14+E15+E16+E17+E18+E19+E20</f>
        <v>735</v>
      </c>
      <c r="F4" s="158">
        <f>F5+F6+F7+F8+F9+F10+F11+F12+F13+F14+F15+F16+F17+F18+F19+F20</f>
        <v>1176.5</v>
      </c>
      <c r="G4" s="159">
        <f aca="true" t="shared" si="0" ref="G4:G28">F4/D4</f>
        <v>0.4931466655488955</v>
      </c>
      <c r="H4" s="159">
        <f>F4/E4</f>
        <v>1.6006802721088436</v>
      </c>
    </row>
    <row r="5" spans="1:8" ht="15">
      <c r="A5" s="74"/>
      <c r="B5" s="45" t="s">
        <v>6</v>
      </c>
      <c r="C5" s="50"/>
      <c r="D5" s="160">
        <v>102</v>
      </c>
      <c r="E5" s="160">
        <v>50</v>
      </c>
      <c r="F5" s="160">
        <v>31.4</v>
      </c>
      <c r="G5" s="161">
        <f t="shared" si="0"/>
        <v>0.3078431372549019</v>
      </c>
      <c r="H5" s="161">
        <f aca="true" t="shared" si="1" ref="H5:H28">F5/E5</f>
        <v>0.628</v>
      </c>
    </row>
    <row r="6" spans="1:8" ht="15" hidden="1">
      <c r="A6" s="74"/>
      <c r="B6" s="45" t="s">
        <v>260</v>
      </c>
      <c r="C6" s="50"/>
      <c r="D6" s="160">
        <v>0</v>
      </c>
      <c r="E6" s="160">
        <v>0</v>
      </c>
      <c r="F6" s="160">
        <v>0</v>
      </c>
      <c r="G6" s="161" t="e">
        <f t="shared" si="0"/>
        <v>#DIV/0!</v>
      </c>
      <c r="H6" s="161" t="e">
        <f t="shared" si="1"/>
        <v>#DIV/0!</v>
      </c>
    </row>
    <row r="7" spans="1:8" ht="15">
      <c r="A7" s="74"/>
      <c r="B7" s="45" t="s">
        <v>8</v>
      </c>
      <c r="C7" s="50"/>
      <c r="D7" s="160">
        <v>450</v>
      </c>
      <c r="E7" s="160">
        <v>250</v>
      </c>
      <c r="F7" s="160">
        <v>700.1</v>
      </c>
      <c r="G7" s="161">
        <f t="shared" si="0"/>
        <v>1.555777777777778</v>
      </c>
      <c r="H7" s="161">
        <f t="shared" si="1"/>
        <v>2.8004000000000002</v>
      </c>
    </row>
    <row r="8" spans="1:8" ht="15">
      <c r="A8" s="74"/>
      <c r="B8" s="45" t="s">
        <v>9</v>
      </c>
      <c r="C8" s="50"/>
      <c r="D8" s="160">
        <v>70</v>
      </c>
      <c r="E8" s="160">
        <v>20</v>
      </c>
      <c r="F8" s="160">
        <v>1.8</v>
      </c>
      <c r="G8" s="161">
        <f t="shared" si="0"/>
        <v>0.025714285714285714</v>
      </c>
      <c r="H8" s="161">
        <f t="shared" si="1"/>
        <v>0.09</v>
      </c>
    </row>
    <row r="9" spans="1:8" ht="15">
      <c r="A9" s="74"/>
      <c r="B9" s="45" t="s">
        <v>10</v>
      </c>
      <c r="C9" s="50"/>
      <c r="D9" s="160">
        <v>1750</v>
      </c>
      <c r="E9" s="160">
        <v>410</v>
      </c>
      <c r="F9" s="160">
        <v>425.2</v>
      </c>
      <c r="G9" s="161">
        <f t="shared" si="0"/>
        <v>0.24297142857142856</v>
      </c>
      <c r="H9" s="161">
        <f t="shared" si="1"/>
        <v>1.0370731707317074</v>
      </c>
    </row>
    <row r="10" spans="1:8" ht="15">
      <c r="A10" s="74"/>
      <c r="B10" s="45" t="s">
        <v>107</v>
      </c>
      <c r="C10" s="50"/>
      <c r="D10" s="160">
        <v>13.7</v>
      </c>
      <c r="E10" s="160">
        <v>5</v>
      </c>
      <c r="F10" s="160">
        <v>6</v>
      </c>
      <c r="G10" s="161">
        <f t="shared" si="0"/>
        <v>0.43795620437956206</v>
      </c>
      <c r="H10" s="161">
        <f t="shared" si="1"/>
        <v>1.2</v>
      </c>
    </row>
    <row r="11" spans="1:8" ht="15">
      <c r="A11" s="74"/>
      <c r="B11" s="45" t="s">
        <v>11</v>
      </c>
      <c r="C11" s="50"/>
      <c r="D11" s="160">
        <v>0</v>
      </c>
      <c r="E11" s="160">
        <v>0</v>
      </c>
      <c r="F11" s="160">
        <v>0</v>
      </c>
      <c r="G11" s="161">
        <v>0</v>
      </c>
      <c r="H11" s="161">
        <v>0</v>
      </c>
    </row>
    <row r="12" spans="1:8" ht="15">
      <c r="A12" s="74"/>
      <c r="B12" s="45" t="s">
        <v>12</v>
      </c>
      <c r="C12" s="50"/>
      <c r="D12" s="160">
        <v>0</v>
      </c>
      <c r="E12" s="160">
        <v>0</v>
      </c>
      <c r="F12" s="160">
        <v>0</v>
      </c>
      <c r="G12" s="161">
        <v>0</v>
      </c>
      <c r="H12" s="161">
        <v>0</v>
      </c>
    </row>
    <row r="13" spans="1:8" ht="15">
      <c r="A13" s="74"/>
      <c r="B13" s="45" t="s">
        <v>13</v>
      </c>
      <c r="C13" s="50"/>
      <c r="D13" s="160">
        <v>0</v>
      </c>
      <c r="E13" s="160">
        <v>0</v>
      </c>
      <c r="F13" s="160">
        <v>6</v>
      </c>
      <c r="G13" s="161">
        <v>0</v>
      </c>
      <c r="H13" s="161">
        <v>0</v>
      </c>
    </row>
    <row r="14" spans="1:8" ht="15">
      <c r="A14" s="74"/>
      <c r="B14" s="45" t="s">
        <v>15</v>
      </c>
      <c r="C14" s="50"/>
      <c r="D14" s="160">
        <v>0</v>
      </c>
      <c r="E14" s="160">
        <v>0</v>
      </c>
      <c r="F14" s="160">
        <v>0</v>
      </c>
      <c r="G14" s="161">
        <v>0</v>
      </c>
      <c r="H14" s="161">
        <v>0</v>
      </c>
    </row>
    <row r="15" spans="1:8" ht="15">
      <c r="A15" s="74"/>
      <c r="B15" s="45" t="s">
        <v>16</v>
      </c>
      <c r="C15" s="50"/>
      <c r="D15" s="160">
        <v>0</v>
      </c>
      <c r="E15" s="160">
        <v>0</v>
      </c>
      <c r="F15" s="160">
        <v>0</v>
      </c>
      <c r="G15" s="161">
        <v>0</v>
      </c>
      <c r="H15" s="161">
        <v>0</v>
      </c>
    </row>
    <row r="16" spans="1:8" ht="25.5">
      <c r="A16" s="74"/>
      <c r="B16" s="45" t="s">
        <v>17</v>
      </c>
      <c r="C16" s="50"/>
      <c r="D16" s="160">
        <v>0</v>
      </c>
      <c r="E16" s="160">
        <v>0</v>
      </c>
      <c r="F16" s="160">
        <v>0</v>
      </c>
      <c r="G16" s="161">
        <v>0</v>
      </c>
      <c r="H16" s="161">
        <v>0</v>
      </c>
    </row>
    <row r="17" spans="1:8" ht="15">
      <c r="A17" s="74"/>
      <c r="B17" s="45" t="s">
        <v>117</v>
      </c>
      <c r="C17" s="50"/>
      <c r="D17" s="160">
        <v>0</v>
      </c>
      <c r="E17" s="160">
        <v>0</v>
      </c>
      <c r="F17" s="160">
        <v>6</v>
      </c>
      <c r="G17" s="161">
        <v>0</v>
      </c>
      <c r="H17" s="161">
        <v>0</v>
      </c>
    </row>
    <row r="18" spans="1:8" ht="15">
      <c r="A18" s="74"/>
      <c r="B18" s="45" t="s">
        <v>307</v>
      </c>
      <c r="C18" s="50"/>
      <c r="D18" s="160">
        <v>0</v>
      </c>
      <c r="E18" s="160">
        <v>0</v>
      </c>
      <c r="F18" s="160">
        <v>0</v>
      </c>
      <c r="G18" s="161">
        <v>0</v>
      </c>
      <c r="H18" s="161">
        <v>0</v>
      </c>
    </row>
    <row r="19" spans="1:8" ht="15">
      <c r="A19" s="74"/>
      <c r="B19" s="45" t="s">
        <v>120</v>
      </c>
      <c r="C19" s="50"/>
      <c r="D19" s="160">
        <v>0</v>
      </c>
      <c r="E19" s="160">
        <v>0</v>
      </c>
      <c r="F19" s="160">
        <v>0</v>
      </c>
      <c r="G19" s="161">
        <v>0</v>
      </c>
      <c r="H19" s="161">
        <v>0</v>
      </c>
    </row>
    <row r="20" spans="1:8" ht="15">
      <c r="A20" s="74"/>
      <c r="B20" s="45" t="s">
        <v>22</v>
      </c>
      <c r="C20" s="50"/>
      <c r="D20" s="160">
        <v>0</v>
      </c>
      <c r="E20" s="160">
        <v>0</v>
      </c>
      <c r="F20" s="160">
        <v>0</v>
      </c>
      <c r="G20" s="161">
        <v>0</v>
      </c>
      <c r="H20" s="161">
        <v>0</v>
      </c>
    </row>
    <row r="21" spans="1:8" ht="15">
      <c r="A21" s="74"/>
      <c r="B21" s="47" t="s">
        <v>23</v>
      </c>
      <c r="C21" s="51"/>
      <c r="D21" s="160">
        <f>D22+D23+D24+D25+D26</f>
        <v>998.1</v>
      </c>
      <c r="E21" s="160">
        <f>E22+E23+E24+E25+E26</f>
        <v>497.1</v>
      </c>
      <c r="F21" s="160">
        <f>F22+F23+F24+F25+F26</f>
        <v>85.7</v>
      </c>
      <c r="G21" s="161">
        <f t="shared" si="0"/>
        <v>0.08586313996593528</v>
      </c>
      <c r="H21" s="161">
        <f t="shared" si="1"/>
        <v>0.1723999195332931</v>
      </c>
    </row>
    <row r="22" spans="1:8" ht="15">
      <c r="A22" s="74"/>
      <c r="B22" s="45" t="s">
        <v>24</v>
      </c>
      <c r="C22" s="50"/>
      <c r="D22" s="160">
        <v>100.5</v>
      </c>
      <c r="E22" s="160">
        <v>50.3</v>
      </c>
      <c r="F22" s="160">
        <v>40</v>
      </c>
      <c r="G22" s="161">
        <f t="shared" si="0"/>
        <v>0.39800995024875624</v>
      </c>
      <c r="H22" s="161">
        <f t="shared" si="1"/>
        <v>0.7952286282306164</v>
      </c>
    </row>
    <row r="23" spans="1:8" ht="15">
      <c r="A23" s="74"/>
      <c r="B23" s="45" t="s">
        <v>102</v>
      </c>
      <c r="C23" s="50"/>
      <c r="D23" s="160">
        <v>160</v>
      </c>
      <c r="E23" s="160">
        <v>78</v>
      </c>
      <c r="F23" s="160">
        <v>45.7</v>
      </c>
      <c r="G23" s="161">
        <f t="shared" si="0"/>
        <v>0.285625</v>
      </c>
      <c r="H23" s="161">
        <f t="shared" si="1"/>
        <v>0.5858974358974359</v>
      </c>
    </row>
    <row r="24" spans="1:8" ht="15">
      <c r="A24" s="74"/>
      <c r="B24" s="45" t="s">
        <v>67</v>
      </c>
      <c r="C24" s="50"/>
      <c r="D24" s="160">
        <v>737.6</v>
      </c>
      <c r="E24" s="160">
        <v>368.8</v>
      </c>
      <c r="F24" s="160">
        <v>0</v>
      </c>
      <c r="G24" s="161">
        <f t="shared" si="0"/>
        <v>0</v>
      </c>
      <c r="H24" s="161">
        <f t="shared" si="1"/>
        <v>0</v>
      </c>
    </row>
    <row r="25" spans="1:8" ht="25.5">
      <c r="A25" s="74"/>
      <c r="B25" s="45" t="s">
        <v>27</v>
      </c>
      <c r="C25" s="50"/>
      <c r="D25" s="160">
        <v>0</v>
      </c>
      <c r="E25" s="160">
        <v>0</v>
      </c>
      <c r="F25" s="160">
        <v>0</v>
      </c>
      <c r="G25" s="161">
        <v>0</v>
      </c>
      <c r="H25" s="161">
        <v>0</v>
      </c>
    </row>
    <row r="26" spans="1:8" ht="23.25" customHeight="1" thickBot="1">
      <c r="A26" s="74"/>
      <c r="B26" s="84" t="s">
        <v>155</v>
      </c>
      <c r="C26" s="85"/>
      <c r="D26" s="160">
        <v>0</v>
      </c>
      <c r="E26" s="160">
        <v>0</v>
      </c>
      <c r="F26" s="160">
        <v>0</v>
      </c>
      <c r="G26" s="161">
        <v>0</v>
      </c>
      <c r="H26" s="161">
        <v>0</v>
      </c>
    </row>
    <row r="27" spans="1:8" ht="18.75">
      <c r="A27" s="74"/>
      <c r="B27" s="86" t="s">
        <v>28</v>
      </c>
      <c r="C27" s="87"/>
      <c r="D27" s="163">
        <f>D4+D21</f>
        <v>3383.7999999999997</v>
      </c>
      <c r="E27" s="163">
        <f>E4+E21</f>
        <v>1232.1</v>
      </c>
      <c r="F27" s="163">
        <f>F4+F21</f>
        <v>1262.2</v>
      </c>
      <c r="G27" s="161">
        <f t="shared" si="0"/>
        <v>0.3730125893965365</v>
      </c>
      <c r="H27" s="161">
        <f t="shared" si="1"/>
        <v>1.0244298352406462</v>
      </c>
    </row>
    <row r="28" spans="1:8" ht="15">
      <c r="A28" s="74"/>
      <c r="B28" s="45" t="s">
        <v>108</v>
      </c>
      <c r="C28" s="50"/>
      <c r="D28" s="160">
        <f>D4</f>
        <v>2385.7</v>
      </c>
      <c r="E28" s="160">
        <f>E4</f>
        <v>735</v>
      </c>
      <c r="F28" s="160">
        <f>F4</f>
        <v>1176.5</v>
      </c>
      <c r="G28" s="161">
        <f t="shared" si="0"/>
        <v>0.4931466655488955</v>
      </c>
      <c r="H28" s="161">
        <f t="shared" si="1"/>
        <v>1.6006802721088436</v>
      </c>
    </row>
    <row r="29" spans="1:8" ht="12.75">
      <c r="A29" s="201"/>
      <c r="B29" s="202"/>
      <c r="C29" s="202"/>
      <c r="D29" s="202"/>
      <c r="E29" s="202"/>
      <c r="F29" s="202"/>
      <c r="G29" s="202"/>
      <c r="H29" s="203"/>
    </row>
    <row r="30" spans="1:8" ht="15" customHeight="1">
      <c r="A30" s="213" t="s">
        <v>159</v>
      </c>
      <c r="B30" s="206" t="s">
        <v>29</v>
      </c>
      <c r="C30" s="214" t="s">
        <v>192</v>
      </c>
      <c r="D30" s="200" t="s">
        <v>3</v>
      </c>
      <c r="E30" s="194" t="s">
        <v>407</v>
      </c>
      <c r="F30" s="194" t="s">
        <v>4</v>
      </c>
      <c r="G30" s="200" t="s">
        <v>5</v>
      </c>
      <c r="H30" s="194" t="s">
        <v>408</v>
      </c>
    </row>
    <row r="31" spans="1:8" ht="15" customHeight="1">
      <c r="A31" s="213"/>
      <c r="B31" s="206"/>
      <c r="C31" s="215"/>
      <c r="D31" s="200"/>
      <c r="E31" s="195"/>
      <c r="F31" s="195"/>
      <c r="G31" s="200"/>
      <c r="H31" s="195"/>
    </row>
    <row r="32" spans="1:8" ht="20.25" customHeight="1">
      <c r="A32" s="51" t="s">
        <v>69</v>
      </c>
      <c r="B32" s="47" t="s">
        <v>30</v>
      </c>
      <c r="C32" s="51"/>
      <c r="D32" s="64">
        <f>D33+D34+D35</f>
        <v>2318</v>
      </c>
      <c r="E32" s="64">
        <f>E33+E34+E35</f>
        <v>1302</v>
      </c>
      <c r="F32" s="64">
        <f>F33+F34+F35</f>
        <v>1001.9</v>
      </c>
      <c r="G32" s="78">
        <f>F32/D32</f>
        <v>0.4322260569456428</v>
      </c>
      <c r="H32" s="78">
        <f>F32/E32</f>
        <v>0.7695084485407065</v>
      </c>
    </row>
    <row r="33" spans="1:8" ht="66" customHeight="1">
      <c r="A33" s="50" t="s">
        <v>72</v>
      </c>
      <c r="B33" s="45" t="s">
        <v>163</v>
      </c>
      <c r="C33" s="50" t="s">
        <v>72</v>
      </c>
      <c r="D33" s="46">
        <v>2302.6</v>
      </c>
      <c r="E33" s="46">
        <v>1292.7</v>
      </c>
      <c r="F33" s="46">
        <v>998.6</v>
      </c>
      <c r="G33" s="78">
        <f aca="true" t="shared" si="2" ref="G33:G60">F33/D33</f>
        <v>0.43368366194736385</v>
      </c>
      <c r="H33" s="78">
        <f aca="true" t="shared" si="3" ref="H33:H60">F33/E33</f>
        <v>0.7724916840720971</v>
      </c>
    </row>
    <row r="34" spans="1:8" ht="12.75">
      <c r="A34" s="50" t="s">
        <v>74</v>
      </c>
      <c r="B34" s="45" t="s">
        <v>35</v>
      </c>
      <c r="C34" s="50" t="s">
        <v>74</v>
      </c>
      <c r="D34" s="46">
        <v>10</v>
      </c>
      <c r="E34" s="46">
        <v>5</v>
      </c>
      <c r="F34" s="46">
        <v>0</v>
      </c>
      <c r="G34" s="78">
        <f t="shared" si="2"/>
        <v>0</v>
      </c>
      <c r="H34" s="78">
        <f t="shared" si="3"/>
        <v>0</v>
      </c>
    </row>
    <row r="35" spans="1:8" ht="17.25" customHeight="1">
      <c r="A35" s="50" t="s">
        <v>130</v>
      </c>
      <c r="B35" s="45" t="s">
        <v>127</v>
      </c>
      <c r="C35" s="50"/>
      <c r="D35" s="46">
        <f>D36</f>
        <v>5.4</v>
      </c>
      <c r="E35" s="46">
        <f>E36</f>
        <v>4.3</v>
      </c>
      <c r="F35" s="46">
        <f>F36</f>
        <v>3.3</v>
      </c>
      <c r="G35" s="78">
        <f t="shared" si="2"/>
        <v>0.611111111111111</v>
      </c>
      <c r="H35" s="78">
        <f t="shared" si="3"/>
        <v>0.7674418604651163</v>
      </c>
    </row>
    <row r="36" spans="1:9" s="16" customFormat="1" ht="25.5">
      <c r="A36" s="65"/>
      <c r="B36" s="53" t="s">
        <v>116</v>
      </c>
      <c r="C36" s="65" t="s">
        <v>315</v>
      </c>
      <c r="D36" s="66">
        <v>5.4</v>
      </c>
      <c r="E36" s="66">
        <v>4.3</v>
      </c>
      <c r="F36" s="66">
        <v>3.3</v>
      </c>
      <c r="G36" s="78">
        <f t="shared" si="2"/>
        <v>0.611111111111111</v>
      </c>
      <c r="H36" s="78">
        <f t="shared" si="3"/>
        <v>0.7674418604651163</v>
      </c>
      <c r="I36" s="37"/>
    </row>
    <row r="37" spans="1:8" ht="17.25" customHeight="1">
      <c r="A37" s="51" t="s">
        <v>111</v>
      </c>
      <c r="B37" s="47" t="s">
        <v>104</v>
      </c>
      <c r="C37" s="51"/>
      <c r="D37" s="64">
        <f>D38</f>
        <v>160</v>
      </c>
      <c r="E37" s="64">
        <f>E38</f>
        <v>160</v>
      </c>
      <c r="F37" s="64">
        <f>F38</f>
        <v>45.7</v>
      </c>
      <c r="G37" s="78">
        <f t="shared" si="2"/>
        <v>0.285625</v>
      </c>
      <c r="H37" s="78">
        <f t="shared" si="3"/>
        <v>0.285625</v>
      </c>
    </row>
    <row r="38" spans="1:8" ht="38.25">
      <c r="A38" s="50" t="s">
        <v>112</v>
      </c>
      <c r="B38" s="45" t="s">
        <v>168</v>
      </c>
      <c r="C38" s="50" t="s">
        <v>235</v>
      </c>
      <c r="D38" s="46">
        <v>160</v>
      </c>
      <c r="E38" s="46">
        <v>160</v>
      </c>
      <c r="F38" s="46">
        <v>45.7</v>
      </c>
      <c r="G38" s="78">
        <f t="shared" si="2"/>
        <v>0.285625</v>
      </c>
      <c r="H38" s="78">
        <f t="shared" si="3"/>
        <v>0.285625</v>
      </c>
    </row>
    <row r="39" spans="1:9" ht="25.5" hidden="1">
      <c r="A39" s="51" t="s">
        <v>75</v>
      </c>
      <c r="B39" s="47" t="s">
        <v>38</v>
      </c>
      <c r="C39" s="51"/>
      <c r="D39" s="64">
        <f>D40</f>
        <v>0</v>
      </c>
      <c r="E39" s="64">
        <f>E40</f>
        <v>0</v>
      </c>
      <c r="F39" s="64">
        <f>F40</f>
        <v>0</v>
      </c>
      <c r="G39" s="78" t="e">
        <f t="shared" si="2"/>
        <v>#DIV/0!</v>
      </c>
      <c r="H39" s="78" t="e">
        <f t="shared" si="3"/>
        <v>#DIV/0!</v>
      </c>
      <c r="I39" s="38"/>
    </row>
    <row r="40" spans="1:8" ht="12.75" hidden="1">
      <c r="A40" s="50" t="s">
        <v>113</v>
      </c>
      <c r="B40" s="45" t="s">
        <v>106</v>
      </c>
      <c r="C40" s="50"/>
      <c r="D40" s="46">
        <f>D41</f>
        <v>0</v>
      </c>
      <c r="E40" s="46">
        <f>E41</f>
        <v>0</v>
      </c>
      <c r="F40" s="46">
        <v>0</v>
      </c>
      <c r="G40" s="78" t="e">
        <f t="shared" si="2"/>
        <v>#DIV/0!</v>
      </c>
      <c r="H40" s="78" t="e">
        <f t="shared" si="3"/>
        <v>#DIV/0!</v>
      </c>
    </row>
    <row r="41" spans="1:9" s="16" customFormat="1" ht="54.75" customHeight="1" hidden="1">
      <c r="A41" s="65"/>
      <c r="B41" s="53" t="s">
        <v>237</v>
      </c>
      <c r="C41" s="65" t="s">
        <v>236</v>
      </c>
      <c r="D41" s="66">
        <v>0</v>
      </c>
      <c r="E41" s="66">
        <v>0</v>
      </c>
      <c r="F41" s="66">
        <v>0</v>
      </c>
      <c r="G41" s="78" t="e">
        <f t="shared" si="2"/>
        <v>#DIV/0!</v>
      </c>
      <c r="H41" s="78" t="e">
        <f t="shared" si="3"/>
        <v>#DIV/0!</v>
      </c>
      <c r="I41" s="37"/>
    </row>
    <row r="42" spans="1:9" s="16" customFormat="1" ht="21.75" customHeight="1" hidden="1">
      <c r="A42" s="51" t="s">
        <v>76</v>
      </c>
      <c r="B42" s="47" t="s">
        <v>40</v>
      </c>
      <c r="C42" s="51"/>
      <c r="D42" s="64">
        <f aca="true" t="shared" si="4" ref="D42:F43">D43</f>
        <v>0</v>
      </c>
      <c r="E42" s="64">
        <f t="shared" si="4"/>
        <v>0</v>
      </c>
      <c r="F42" s="64">
        <f t="shared" si="4"/>
        <v>0</v>
      </c>
      <c r="G42" s="78" t="e">
        <f t="shared" si="2"/>
        <v>#DIV/0!</v>
      </c>
      <c r="H42" s="78" t="e">
        <f t="shared" si="3"/>
        <v>#DIV/0!</v>
      </c>
      <c r="I42" s="37"/>
    </row>
    <row r="43" spans="1:9" s="16" customFormat="1" ht="33" customHeight="1" hidden="1">
      <c r="A43" s="67" t="s">
        <v>77</v>
      </c>
      <c r="B43" s="57" t="s">
        <v>125</v>
      </c>
      <c r="C43" s="50"/>
      <c r="D43" s="46">
        <f t="shared" si="4"/>
        <v>0</v>
      </c>
      <c r="E43" s="46">
        <f t="shared" si="4"/>
        <v>0</v>
      </c>
      <c r="F43" s="46">
        <f t="shared" si="4"/>
        <v>0</v>
      </c>
      <c r="G43" s="78" t="e">
        <f t="shared" si="2"/>
        <v>#DIV/0!</v>
      </c>
      <c r="H43" s="78" t="e">
        <f t="shared" si="3"/>
        <v>#DIV/0!</v>
      </c>
      <c r="I43" s="37"/>
    </row>
    <row r="44" spans="1:9" s="16" customFormat="1" ht="32.25" customHeight="1" hidden="1">
      <c r="A44" s="65"/>
      <c r="B44" s="54" t="s">
        <v>125</v>
      </c>
      <c r="C44" s="65" t="s">
        <v>247</v>
      </c>
      <c r="D44" s="66">
        <f>0</f>
        <v>0</v>
      </c>
      <c r="E44" s="66">
        <f>0</f>
        <v>0</v>
      </c>
      <c r="F44" s="66">
        <f>0</f>
        <v>0</v>
      </c>
      <c r="G44" s="78" t="e">
        <f t="shared" si="2"/>
        <v>#DIV/0!</v>
      </c>
      <c r="H44" s="78" t="e">
        <f t="shared" si="3"/>
        <v>#DIV/0!</v>
      </c>
      <c r="I44" s="37"/>
    </row>
    <row r="45" spans="1:8" ht="25.5">
      <c r="A45" s="51" t="s">
        <v>78</v>
      </c>
      <c r="B45" s="47" t="s">
        <v>41</v>
      </c>
      <c r="C45" s="51"/>
      <c r="D45" s="64">
        <f>D46</f>
        <v>359.7</v>
      </c>
      <c r="E45" s="64">
        <f>E46</f>
        <v>219.7</v>
      </c>
      <c r="F45" s="64">
        <f>F46</f>
        <v>197.2</v>
      </c>
      <c r="G45" s="78">
        <f t="shared" si="2"/>
        <v>0.5482346399777592</v>
      </c>
      <c r="H45" s="78">
        <f t="shared" si="3"/>
        <v>0.8975876194811107</v>
      </c>
    </row>
    <row r="46" spans="1:8" ht="12.75">
      <c r="A46" s="50" t="s">
        <v>44</v>
      </c>
      <c r="B46" s="45" t="s">
        <v>45</v>
      </c>
      <c r="C46" s="50"/>
      <c r="D46" s="46">
        <f>D47+D48+D50+D49</f>
        <v>359.7</v>
      </c>
      <c r="E46" s="46">
        <f>E47+E48+E50+E49</f>
        <v>219.7</v>
      </c>
      <c r="F46" s="46">
        <f>F47+F48+F50+F49</f>
        <v>197.2</v>
      </c>
      <c r="G46" s="78">
        <f t="shared" si="2"/>
        <v>0.5482346399777592</v>
      </c>
      <c r="H46" s="78">
        <f t="shared" si="3"/>
        <v>0.8975876194811107</v>
      </c>
    </row>
    <row r="47" spans="1:9" s="16" customFormat="1" ht="25.5">
      <c r="A47" s="65"/>
      <c r="B47" s="53" t="s">
        <v>176</v>
      </c>
      <c r="C47" s="65" t="s">
        <v>316</v>
      </c>
      <c r="D47" s="66">
        <v>300</v>
      </c>
      <c r="E47" s="66">
        <v>177.9</v>
      </c>
      <c r="F47" s="66">
        <v>175.1</v>
      </c>
      <c r="G47" s="78">
        <f t="shared" si="2"/>
        <v>0.5836666666666667</v>
      </c>
      <c r="H47" s="78">
        <f t="shared" si="3"/>
        <v>0.9842608206857785</v>
      </c>
      <c r="I47" s="37"/>
    </row>
    <row r="48" spans="1:9" s="16" customFormat="1" ht="18" customHeight="1">
      <c r="A48" s="65"/>
      <c r="B48" s="53" t="s">
        <v>231</v>
      </c>
      <c r="C48" s="65" t="s">
        <v>317</v>
      </c>
      <c r="D48" s="66">
        <v>9.7</v>
      </c>
      <c r="E48" s="66">
        <v>4.7</v>
      </c>
      <c r="F48" s="66">
        <v>0</v>
      </c>
      <c r="G48" s="78">
        <f t="shared" si="2"/>
        <v>0</v>
      </c>
      <c r="H48" s="78">
        <f t="shared" si="3"/>
        <v>0</v>
      </c>
      <c r="I48" s="37"/>
    </row>
    <row r="49" spans="1:9" s="16" customFormat="1" ht="18" customHeight="1">
      <c r="A49" s="65"/>
      <c r="B49" s="53" t="s">
        <v>313</v>
      </c>
      <c r="C49" s="65" t="s">
        <v>318</v>
      </c>
      <c r="D49" s="66">
        <v>10</v>
      </c>
      <c r="E49" s="66">
        <v>5</v>
      </c>
      <c r="F49" s="66">
        <v>0</v>
      </c>
      <c r="G49" s="78">
        <f t="shared" si="2"/>
        <v>0</v>
      </c>
      <c r="H49" s="78">
        <f t="shared" si="3"/>
        <v>0</v>
      </c>
      <c r="I49" s="37"/>
    </row>
    <row r="50" spans="1:9" s="16" customFormat="1" ht="18" customHeight="1">
      <c r="A50" s="65"/>
      <c r="B50" s="53" t="s">
        <v>178</v>
      </c>
      <c r="C50" s="65" t="s">
        <v>319</v>
      </c>
      <c r="D50" s="66">
        <v>40</v>
      </c>
      <c r="E50" s="66">
        <v>32.1</v>
      </c>
      <c r="F50" s="66">
        <v>22.1</v>
      </c>
      <c r="G50" s="78">
        <f t="shared" si="2"/>
        <v>0.5525</v>
      </c>
      <c r="H50" s="78">
        <f t="shared" si="3"/>
        <v>0.6884735202492211</v>
      </c>
      <c r="I50" s="37"/>
    </row>
    <row r="51" spans="1:8" ht="29.25" customHeight="1">
      <c r="A51" s="55" t="s">
        <v>128</v>
      </c>
      <c r="B51" s="56" t="s">
        <v>126</v>
      </c>
      <c r="C51" s="55"/>
      <c r="D51" s="236">
        <f>D53</f>
        <v>0.5</v>
      </c>
      <c r="E51" s="236">
        <f>E53</f>
        <v>0.5</v>
      </c>
      <c r="F51" s="236">
        <f>F53</f>
        <v>0.5</v>
      </c>
      <c r="G51" s="78">
        <f t="shared" si="2"/>
        <v>1</v>
      </c>
      <c r="H51" s="78">
        <f t="shared" si="3"/>
        <v>1</v>
      </c>
    </row>
    <row r="52" spans="1:8" ht="29.25" customHeight="1">
      <c r="A52" s="67" t="s">
        <v>122</v>
      </c>
      <c r="B52" s="57" t="s">
        <v>129</v>
      </c>
      <c r="C52" s="67"/>
      <c r="D52" s="46">
        <f>D53</f>
        <v>0.5</v>
      </c>
      <c r="E52" s="46">
        <f>E53</f>
        <v>0.5</v>
      </c>
      <c r="F52" s="46">
        <f>F53</f>
        <v>0.5</v>
      </c>
      <c r="G52" s="78">
        <f t="shared" si="2"/>
        <v>1</v>
      </c>
      <c r="H52" s="78">
        <f t="shared" si="3"/>
        <v>1</v>
      </c>
    </row>
    <row r="53" spans="1:9" s="16" customFormat="1" ht="31.5" customHeight="1">
      <c r="A53" s="65"/>
      <c r="B53" s="53" t="s">
        <v>238</v>
      </c>
      <c r="C53" s="65" t="s">
        <v>320</v>
      </c>
      <c r="D53" s="66">
        <v>0.5</v>
      </c>
      <c r="E53" s="66">
        <v>0.5</v>
      </c>
      <c r="F53" s="66">
        <v>0.5</v>
      </c>
      <c r="G53" s="78">
        <f t="shared" si="2"/>
        <v>1</v>
      </c>
      <c r="H53" s="78">
        <f t="shared" si="3"/>
        <v>1</v>
      </c>
      <c r="I53" s="37"/>
    </row>
    <row r="54" spans="1:8" ht="17.25" customHeight="1">
      <c r="A54" s="51" t="s">
        <v>60</v>
      </c>
      <c r="B54" s="47" t="s">
        <v>61</v>
      </c>
      <c r="C54" s="51"/>
      <c r="D54" s="64">
        <f>D55</f>
        <v>30</v>
      </c>
      <c r="E54" s="64">
        <f>E55</f>
        <v>15</v>
      </c>
      <c r="F54" s="64">
        <f>F55</f>
        <v>0</v>
      </c>
      <c r="G54" s="78">
        <f t="shared" si="2"/>
        <v>0</v>
      </c>
      <c r="H54" s="78">
        <f t="shared" si="3"/>
        <v>0</v>
      </c>
    </row>
    <row r="55" spans="1:8" ht="12.75">
      <c r="A55" s="50" t="s">
        <v>62</v>
      </c>
      <c r="B55" s="45" t="s">
        <v>181</v>
      </c>
      <c r="C55" s="50" t="s">
        <v>321</v>
      </c>
      <c r="D55" s="46">
        <v>30</v>
      </c>
      <c r="E55" s="46">
        <v>15</v>
      </c>
      <c r="F55" s="46">
        <f>F56</f>
        <v>0</v>
      </c>
      <c r="G55" s="78">
        <f t="shared" si="2"/>
        <v>0</v>
      </c>
      <c r="H55" s="78">
        <f t="shared" si="3"/>
        <v>0</v>
      </c>
    </row>
    <row r="56" spans="1:9" s="16" customFormat="1" ht="27" customHeight="1" hidden="1">
      <c r="A56" s="65"/>
      <c r="B56" s="53" t="s">
        <v>233</v>
      </c>
      <c r="C56" s="65" t="s">
        <v>234</v>
      </c>
      <c r="D56" s="66">
        <v>0</v>
      </c>
      <c r="E56" s="66">
        <v>0</v>
      </c>
      <c r="F56" s="66">
        <v>0</v>
      </c>
      <c r="G56" s="78" t="e">
        <f t="shared" si="2"/>
        <v>#DIV/0!</v>
      </c>
      <c r="H56" s="78" t="e">
        <f t="shared" si="3"/>
        <v>#DIV/0!</v>
      </c>
      <c r="I56" s="37"/>
    </row>
    <row r="57" spans="1:8" ht="23.25" customHeight="1">
      <c r="A57" s="51"/>
      <c r="B57" s="47" t="s">
        <v>100</v>
      </c>
      <c r="C57" s="51"/>
      <c r="D57" s="46">
        <f>D58</f>
        <v>1015.6</v>
      </c>
      <c r="E57" s="46">
        <f>E58</f>
        <v>1007.8</v>
      </c>
      <c r="F57" s="46">
        <f>F58</f>
        <v>1000</v>
      </c>
      <c r="G57" s="78">
        <f t="shared" si="2"/>
        <v>0.9846396218983852</v>
      </c>
      <c r="H57" s="78">
        <f t="shared" si="3"/>
        <v>0.9922603691208574</v>
      </c>
    </row>
    <row r="58" spans="1:9" s="16" customFormat="1" ht="25.5">
      <c r="A58" s="65"/>
      <c r="B58" s="53" t="s">
        <v>101</v>
      </c>
      <c r="C58" s="65" t="s">
        <v>196</v>
      </c>
      <c r="D58" s="66">
        <v>1015.6</v>
      </c>
      <c r="E58" s="66">
        <v>1007.8</v>
      </c>
      <c r="F58" s="66">
        <v>1000</v>
      </c>
      <c r="G58" s="78">
        <f t="shared" si="2"/>
        <v>0.9846396218983852</v>
      </c>
      <c r="H58" s="78">
        <f t="shared" si="3"/>
        <v>0.9922603691208574</v>
      </c>
      <c r="I58" s="37"/>
    </row>
    <row r="59" spans="1:8" ht="24.75" customHeight="1">
      <c r="A59" s="50"/>
      <c r="B59" s="58" t="s">
        <v>68</v>
      </c>
      <c r="C59" s="80"/>
      <c r="D59" s="81">
        <f>D32+D37+D39+D42+D45+D51+D54+D57</f>
        <v>3883.7999999999997</v>
      </c>
      <c r="E59" s="81">
        <f>E32+E37+E39+E42+E45+E51+E54+E57</f>
        <v>2705</v>
      </c>
      <c r="F59" s="81">
        <f>F32+F37+F39+F42+F45+F51+F54+F57</f>
        <v>2245.3</v>
      </c>
      <c r="G59" s="78">
        <f t="shared" si="2"/>
        <v>0.5781193676296411</v>
      </c>
      <c r="H59" s="78">
        <f t="shared" si="3"/>
        <v>0.8300554528650648</v>
      </c>
    </row>
    <row r="60" spans="1:8" ht="15">
      <c r="A60" s="90"/>
      <c r="B60" s="45" t="s">
        <v>83</v>
      </c>
      <c r="C60" s="50"/>
      <c r="D60" s="88">
        <f>D57</f>
        <v>1015.6</v>
      </c>
      <c r="E60" s="88">
        <f>E57</f>
        <v>1007.8</v>
      </c>
      <c r="F60" s="88">
        <f>F57</f>
        <v>1000</v>
      </c>
      <c r="G60" s="78">
        <f t="shared" si="2"/>
        <v>0.9846396218983852</v>
      </c>
      <c r="H60" s="78">
        <f t="shared" si="3"/>
        <v>0.9922603691208574</v>
      </c>
    </row>
    <row r="61" ht="15">
      <c r="A61" s="6"/>
    </row>
    <row r="62" ht="12.75">
      <c r="A62" s="60"/>
    </row>
    <row r="63" spans="1:6" ht="15">
      <c r="A63" s="60"/>
      <c r="B63" s="3" t="s">
        <v>93</v>
      </c>
      <c r="C63" s="6"/>
      <c r="F63" s="1">
        <v>1502</v>
      </c>
    </row>
    <row r="64" spans="1:3" ht="15">
      <c r="A64" s="60"/>
      <c r="B64" s="3"/>
      <c r="C64" s="6"/>
    </row>
    <row r="65" spans="1:6" ht="15">
      <c r="A65" s="60"/>
      <c r="B65" s="3" t="s">
        <v>84</v>
      </c>
      <c r="C65" s="6"/>
      <c r="F65" s="61"/>
    </row>
    <row r="66" spans="1:3" ht="15">
      <c r="A66" s="60"/>
      <c r="B66" s="3" t="s">
        <v>85</v>
      </c>
      <c r="C66" s="6"/>
    </row>
    <row r="67" spans="2:3" ht="15">
      <c r="B67" s="3"/>
      <c r="C67" s="6"/>
    </row>
    <row r="68" spans="2:3" ht="15">
      <c r="B68" s="3" t="s">
        <v>86</v>
      </c>
      <c r="C68" s="6"/>
    </row>
    <row r="69" spans="2:3" ht="15">
      <c r="B69" s="3" t="s">
        <v>87</v>
      </c>
      <c r="C69" s="6"/>
    </row>
    <row r="70" spans="2:3" ht="15">
      <c r="B70" s="3"/>
      <c r="C70" s="6"/>
    </row>
    <row r="71" spans="2:3" ht="15">
      <c r="B71" s="3" t="s">
        <v>88</v>
      </c>
      <c r="C71" s="6"/>
    </row>
    <row r="72" spans="2:3" ht="15">
      <c r="B72" s="3" t="s">
        <v>89</v>
      </c>
      <c r="C72" s="6"/>
    </row>
    <row r="73" spans="2:3" ht="15">
      <c r="B73" s="3"/>
      <c r="C73" s="6"/>
    </row>
    <row r="74" spans="2:3" ht="15">
      <c r="B74" s="3" t="s">
        <v>90</v>
      </c>
      <c r="C74" s="6"/>
    </row>
    <row r="75" spans="2:3" ht="15">
      <c r="B75" s="3" t="s">
        <v>91</v>
      </c>
      <c r="C75" s="6"/>
    </row>
    <row r="76" spans="2:3" ht="15">
      <c r="B76" s="3"/>
      <c r="C76" s="6"/>
    </row>
    <row r="77" spans="2:3" ht="15">
      <c r="B77" s="3"/>
      <c r="C77" s="6"/>
    </row>
    <row r="78" spans="2:8" ht="15">
      <c r="B78" s="3" t="s">
        <v>92</v>
      </c>
      <c r="C78" s="6"/>
      <c r="F78" s="61">
        <f>F63+F27-F59</f>
        <v>518.8999999999996</v>
      </c>
      <c r="H78" s="61"/>
    </row>
    <row r="81" spans="2:3" ht="15">
      <c r="B81" s="3" t="s">
        <v>94</v>
      </c>
      <c r="C81" s="6"/>
    </row>
    <row r="82" spans="2:3" ht="15">
      <c r="B82" s="3" t="s">
        <v>95</v>
      </c>
      <c r="C82" s="6"/>
    </row>
    <row r="83" spans="2:3" ht="15">
      <c r="B83" s="3" t="s">
        <v>96</v>
      </c>
      <c r="C83" s="6"/>
    </row>
  </sheetData>
  <sheetProtection/>
  <mergeCells count="16"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87"/>
  <sheetViews>
    <sheetView zoomScalePageLayoutView="0" workbookViewId="0" topLeftCell="A1">
      <selection activeCell="H4" sqref="A1:H16384"/>
    </sheetView>
  </sheetViews>
  <sheetFormatPr defaultColWidth="9.140625" defaultRowHeight="12.75"/>
  <cols>
    <col min="1" max="1" width="8.00390625" style="1" customWidth="1"/>
    <col min="2" max="2" width="32.140625" style="1" customWidth="1"/>
    <col min="3" max="3" width="11.00390625" style="60" customWidth="1"/>
    <col min="4" max="5" width="11.8515625" style="1" customWidth="1"/>
    <col min="6" max="7" width="11.57421875" style="1" customWidth="1"/>
    <col min="8" max="8" width="12.140625" style="1" customWidth="1"/>
    <col min="9" max="16384" width="9.140625" style="1" customWidth="1"/>
  </cols>
  <sheetData>
    <row r="1" spans="1:8" s="5" customFormat="1" ht="58.5" customHeight="1">
      <c r="A1" s="198" t="s">
        <v>413</v>
      </c>
      <c r="B1" s="198"/>
      <c r="C1" s="198"/>
      <c r="D1" s="198"/>
      <c r="E1" s="198"/>
      <c r="F1" s="198"/>
      <c r="G1" s="198"/>
      <c r="H1" s="198"/>
    </row>
    <row r="2" spans="1:8" ht="12.75" customHeight="1">
      <c r="A2" s="89"/>
      <c r="B2" s="206" t="s">
        <v>2</v>
      </c>
      <c r="C2" s="73"/>
      <c r="D2" s="199" t="s">
        <v>3</v>
      </c>
      <c r="E2" s="204" t="s">
        <v>407</v>
      </c>
      <c r="F2" s="199" t="s">
        <v>4</v>
      </c>
      <c r="G2" s="204" t="s">
        <v>147</v>
      </c>
      <c r="H2" s="204" t="s">
        <v>408</v>
      </c>
    </row>
    <row r="3" spans="1:8" ht="24.75" customHeight="1">
      <c r="A3" s="74"/>
      <c r="B3" s="206"/>
      <c r="C3" s="73"/>
      <c r="D3" s="199"/>
      <c r="E3" s="205"/>
      <c r="F3" s="199"/>
      <c r="G3" s="205"/>
      <c r="H3" s="205"/>
    </row>
    <row r="4" spans="1:8" ht="30">
      <c r="A4" s="74"/>
      <c r="B4" s="43" t="s">
        <v>82</v>
      </c>
      <c r="C4" s="62"/>
      <c r="D4" s="158">
        <f>D5+D6+D7+D8+D9+D10+D11+D12+D13+D14+D15+D16+D17+D18+D19</f>
        <v>2148.5</v>
      </c>
      <c r="E4" s="158">
        <f>E5+E6+E7+E8+E9+E10+E11+E12+E13+E14+E15+E16+E17+E18+E19</f>
        <v>336</v>
      </c>
      <c r="F4" s="158">
        <f>F5+F6+F7+F8+F9+F10+F11+F12+F13+F14+F15+F16+F17+F18+F19</f>
        <v>795.5</v>
      </c>
      <c r="G4" s="159">
        <f>F4/D4</f>
        <v>0.3702583197579707</v>
      </c>
      <c r="H4" s="159">
        <f>F4/E4</f>
        <v>2.3675595238095237</v>
      </c>
    </row>
    <row r="5" spans="1:8" ht="15">
      <c r="A5" s="74"/>
      <c r="B5" s="45" t="s">
        <v>6</v>
      </c>
      <c r="C5" s="50"/>
      <c r="D5" s="160">
        <v>260</v>
      </c>
      <c r="E5" s="160">
        <v>70</v>
      </c>
      <c r="F5" s="160">
        <v>83.9</v>
      </c>
      <c r="G5" s="161">
        <f aca="true" t="shared" si="0" ref="G5:G27">F5/D5</f>
        <v>0.3226923076923077</v>
      </c>
      <c r="H5" s="161">
        <f aca="true" t="shared" si="1" ref="H5:H27">F5/E5</f>
        <v>1.1985714285714286</v>
      </c>
    </row>
    <row r="6" spans="1:8" ht="15" hidden="1">
      <c r="A6" s="74"/>
      <c r="B6" s="45" t="s">
        <v>260</v>
      </c>
      <c r="C6" s="50"/>
      <c r="D6" s="160">
        <v>0</v>
      </c>
      <c r="E6" s="160">
        <v>0</v>
      </c>
      <c r="F6" s="160">
        <v>0</v>
      </c>
      <c r="G6" s="161" t="e">
        <f t="shared" si="0"/>
        <v>#DIV/0!</v>
      </c>
      <c r="H6" s="161" t="e">
        <f t="shared" si="1"/>
        <v>#DIV/0!</v>
      </c>
    </row>
    <row r="7" spans="1:8" ht="15">
      <c r="A7" s="74"/>
      <c r="B7" s="45" t="s">
        <v>8</v>
      </c>
      <c r="C7" s="50"/>
      <c r="D7" s="160">
        <v>100</v>
      </c>
      <c r="E7" s="160">
        <v>10</v>
      </c>
      <c r="F7" s="160">
        <v>137.1</v>
      </c>
      <c r="G7" s="161">
        <f t="shared" si="0"/>
        <v>1.371</v>
      </c>
      <c r="H7" s="161">
        <f t="shared" si="1"/>
        <v>13.709999999999999</v>
      </c>
    </row>
    <row r="8" spans="1:8" ht="15">
      <c r="A8" s="74"/>
      <c r="B8" s="45" t="s">
        <v>9</v>
      </c>
      <c r="C8" s="50"/>
      <c r="D8" s="160">
        <v>100</v>
      </c>
      <c r="E8" s="160">
        <v>11</v>
      </c>
      <c r="F8" s="160">
        <v>6.1</v>
      </c>
      <c r="G8" s="161">
        <f t="shared" si="0"/>
        <v>0.061</v>
      </c>
      <c r="H8" s="161">
        <f t="shared" si="1"/>
        <v>0.5545454545454546</v>
      </c>
    </row>
    <row r="9" spans="1:8" ht="15">
      <c r="A9" s="74"/>
      <c r="B9" s="45" t="s">
        <v>10</v>
      </c>
      <c r="C9" s="50"/>
      <c r="D9" s="160">
        <v>1680</v>
      </c>
      <c r="E9" s="160">
        <v>240</v>
      </c>
      <c r="F9" s="160">
        <v>558.1</v>
      </c>
      <c r="G9" s="161">
        <f t="shared" si="0"/>
        <v>0.33220238095238097</v>
      </c>
      <c r="H9" s="161">
        <f t="shared" si="1"/>
        <v>2.325416666666667</v>
      </c>
    </row>
    <row r="10" spans="1:8" ht="15">
      <c r="A10" s="74"/>
      <c r="B10" s="45" t="s">
        <v>107</v>
      </c>
      <c r="C10" s="50"/>
      <c r="D10" s="160">
        <v>8.5</v>
      </c>
      <c r="E10" s="160">
        <v>5</v>
      </c>
      <c r="F10" s="160">
        <v>10.3</v>
      </c>
      <c r="G10" s="161">
        <f t="shared" si="0"/>
        <v>1.211764705882353</v>
      </c>
      <c r="H10" s="161">
        <f t="shared" si="1"/>
        <v>2.06</v>
      </c>
    </row>
    <row r="11" spans="1:8" ht="25.5">
      <c r="A11" s="74"/>
      <c r="B11" s="45" t="s">
        <v>11</v>
      </c>
      <c r="C11" s="50"/>
      <c r="D11" s="160">
        <v>0</v>
      </c>
      <c r="E11" s="160">
        <v>0</v>
      </c>
      <c r="F11" s="160">
        <v>0</v>
      </c>
      <c r="G11" s="161">
        <v>0</v>
      </c>
      <c r="H11" s="161">
        <v>0</v>
      </c>
    </row>
    <row r="12" spans="1:8" ht="15">
      <c r="A12" s="74"/>
      <c r="B12" s="45" t="s">
        <v>12</v>
      </c>
      <c r="C12" s="50"/>
      <c r="D12" s="160">
        <v>0</v>
      </c>
      <c r="E12" s="160">
        <v>0</v>
      </c>
      <c r="F12" s="160">
        <v>0</v>
      </c>
      <c r="G12" s="161">
        <v>0</v>
      </c>
      <c r="H12" s="161">
        <v>0</v>
      </c>
    </row>
    <row r="13" spans="1:8" ht="15">
      <c r="A13" s="74"/>
      <c r="B13" s="45" t="s">
        <v>13</v>
      </c>
      <c r="C13" s="50"/>
      <c r="D13" s="160">
        <v>0</v>
      </c>
      <c r="E13" s="160">
        <v>0</v>
      </c>
      <c r="F13" s="160">
        <v>0</v>
      </c>
      <c r="G13" s="161">
        <v>0</v>
      </c>
      <c r="H13" s="161">
        <v>0</v>
      </c>
    </row>
    <row r="14" spans="1:8" ht="15">
      <c r="A14" s="74"/>
      <c r="B14" s="45" t="s">
        <v>15</v>
      </c>
      <c r="C14" s="50"/>
      <c r="D14" s="160">
        <v>0</v>
      </c>
      <c r="E14" s="160">
        <v>0</v>
      </c>
      <c r="F14" s="160">
        <v>0</v>
      </c>
      <c r="G14" s="161">
        <v>0</v>
      </c>
      <c r="H14" s="161">
        <v>0</v>
      </c>
    </row>
    <row r="15" spans="1:8" ht="23.25" customHeight="1">
      <c r="A15" s="74"/>
      <c r="B15" s="45" t="s">
        <v>16</v>
      </c>
      <c r="C15" s="50"/>
      <c r="D15" s="160">
        <v>0</v>
      </c>
      <c r="E15" s="160">
        <v>0</v>
      </c>
      <c r="F15" s="160">
        <v>0</v>
      </c>
      <c r="G15" s="161">
        <v>0</v>
      </c>
      <c r="H15" s="161">
        <v>0</v>
      </c>
    </row>
    <row r="16" spans="1:8" ht="25.5">
      <c r="A16" s="74"/>
      <c r="B16" s="45" t="s">
        <v>17</v>
      </c>
      <c r="C16" s="50"/>
      <c r="D16" s="160">
        <v>0</v>
      </c>
      <c r="E16" s="160">
        <v>0</v>
      </c>
      <c r="F16" s="160">
        <v>0</v>
      </c>
      <c r="G16" s="161">
        <v>0</v>
      </c>
      <c r="H16" s="161">
        <v>0</v>
      </c>
    </row>
    <row r="17" spans="1:8" ht="25.5">
      <c r="A17" s="74"/>
      <c r="B17" s="45" t="s">
        <v>299</v>
      </c>
      <c r="C17" s="50"/>
      <c r="D17" s="160">
        <v>0</v>
      </c>
      <c r="E17" s="160">
        <v>0</v>
      </c>
      <c r="F17" s="160">
        <v>0</v>
      </c>
      <c r="G17" s="161">
        <v>0</v>
      </c>
      <c r="H17" s="161">
        <v>0</v>
      </c>
    </row>
    <row r="18" spans="1:8" ht="15">
      <c r="A18" s="74"/>
      <c r="B18" s="45" t="s">
        <v>120</v>
      </c>
      <c r="C18" s="50"/>
      <c r="D18" s="160">
        <v>0</v>
      </c>
      <c r="E18" s="160">
        <v>0</v>
      </c>
      <c r="F18" s="160">
        <v>0</v>
      </c>
      <c r="G18" s="161">
        <v>0</v>
      </c>
      <c r="H18" s="161">
        <v>0</v>
      </c>
    </row>
    <row r="19" spans="1:8" ht="15">
      <c r="A19" s="74"/>
      <c r="B19" s="45" t="s">
        <v>22</v>
      </c>
      <c r="C19" s="50"/>
      <c r="D19" s="160">
        <v>0</v>
      </c>
      <c r="E19" s="160">
        <v>0</v>
      </c>
      <c r="F19" s="160">
        <v>0</v>
      </c>
      <c r="G19" s="161">
        <v>0</v>
      </c>
      <c r="H19" s="161">
        <v>0</v>
      </c>
    </row>
    <row r="20" spans="1:8" ht="25.5">
      <c r="A20" s="74"/>
      <c r="B20" s="47" t="s">
        <v>81</v>
      </c>
      <c r="C20" s="51"/>
      <c r="D20" s="160">
        <f>D21+D22+D23+D24+D25</f>
        <v>442</v>
      </c>
      <c r="E20" s="160">
        <f>E21+E22+E23+E24+E25</f>
        <v>219</v>
      </c>
      <c r="F20" s="160">
        <f>F21+F22+F23+F24+F25</f>
        <v>85</v>
      </c>
      <c r="G20" s="161">
        <f t="shared" si="0"/>
        <v>0.19230769230769232</v>
      </c>
      <c r="H20" s="161">
        <f t="shared" si="1"/>
        <v>0.3881278538812785</v>
      </c>
    </row>
    <row r="21" spans="1:8" ht="15">
      <c r="A21" s="74"/>
      <c r="B21" s="45" t="s">
        <v>24</v>
      </c>
      <c r="C21" s="50"/>
      <c r="D21" s="160">
        <v>282</v>
      </c>
      <c r="E21" s="160">
        <v>141</v>
      </c>
      <c r="F21" s="237" t="s">
        <v>428</v>
      </c>
      <c r="G21" s="161">
        <f t="shared" si="0"/>
        <v>0.12411347517730496</v>
      </c>
      <c r="H21" s="161">
        <f t="shared" si="1"/>
        <v>0.24822695035460993</v>
      </c>
    </row>
    <row r="22" spans="1:8" ht="15">
      <c r="A22" s="74"/>
      <c r="B22" s="45" t="s">
        <v>102</v>
      </c>
      <c r="C22" s="50"/>
      <c r="D22" s="160">
        <v>160</v>
      </c>
      <c r="E22" s="160">
        <v>78</v>
      </c>
      <c r="F22" s="160">
        <v>50</v>
      </c>
      <c r="G22" s="161">
        <f t="shared" si="0"/>
        <v>0.3125</v>
      </c>
      <c r="H22" s="161">
        <f t="shared" si="1"/>
        <v>0.6410256410256411</v>
      </c>
    </row>
    <row r="23" spans="1:8" ht="15">
      <c r="A23" s="74"/>
      <c r="B23" s="45" t="s">
        <v>67</v>
      </c>
      <c r="C23" s="50"/>
      <c r="D23" s="160">
        <v>0</v>
      </c>
      <c r="E23" s="160">
        <v>0</v>
      </c>
      <c r="F23" s="160">
        <v>0</v>
      </c>
      <c r="G23" s="161">
        <v>0</v>
      </c>
      <c r="H23" s="161">
        <v>0</v>
      </c>
    </row>
    <row r="24" spans="1:8" ht="38.25">
      <c r="A24" s="74"/>
      <c r="B24" s="45" t="s">
        <v>27</v>
      </c>
      <c r="C24" s="50"/>
      <c r="D24" s="160">
        <v>0</v>
      </c>
      <c r="E24" s="160">
        <v>0</v>
      </c>
      <c r="F24" s="160">
        <v>0</v>
      </c>
      <c r="G24" s="161">
        <v>0</v>
      </c>
      <c r="H24" s="161">
        <v>0</v>
      </c>
    </row>
    <row r="25" spans="1:8" ht="28.5" customHeight="1" thickBot="1">
      <c r="A25" s="74"/>
      <c r="B25" s="84" t="s">
        <v>155</v>
      </c>
      <c r="C25" s="85"/>
      <c r="D25" s="160">
        <v>0</v>
      </c>
      <c r="E25" s="160">
        <v>0</v>
      </c>
      <c r="F25" s="160">
        <v>0</v>
      </c>
      <c r="G25" s="161">
        <v>0</v>
      </c>
      <c r="H25" s="161">
        <v>0</v>
      </c>
    </row>
    <row r="26" spans="1:8" ht="26.25" customHeight="1">
      <c r="A26" s="74"/>
      <c r="B26" s="86" t="s">
        <v>28</v>
      </c>
      <c r="C26" s="87"/>
      <c r="D26" s="163">
        <f>D4+D20</f>
        <v>2590.5</v>
      </c>
      <c r="E26" s="163">
        <f>E4+E20</f>
        <v>555</v>
      </c>
      <c r="F26" s="163">
        <f>F4+F20</f>
        <v>880.5</v>
      </c>
      <c r="G26" s="161">
        <f t="shared" si="0"/>
        <v>0.33989577301679214</v>
      </c>
      <c r="H26" s="161">
        <f t="shared" si="1"/>
        <v>1.5864864864864865</v>
      </c>
    </row>
    <row r="27" spans="1:8" ht="40.5" customHeight="1">
      <c r="A27" s="74"/>
      <c r="B27" s="45" t="s">
        <v>108</v>
      </c>
      <c r="C27" s="50"/>
      <c r="D27" s="160">
        <f>D4</f>
        <v>2148.5</v>
      </c>
      <c r="E27" s="160">
        <f>E4</f>
        <v>336</v>
      </c>
      <c r="F27" s="160">
        <f>F4</f>
        <v>795.5</v>
      </c>
      <c r="G27" s="161">
        <f t="shared" si="0"/>
        <v>0.3702583197579707</v>
      </c>
      <c r="H27" s="161">
        <f t="shared" si="1"/>
        <v>2.3675595238095237</v>
      </c>
    </row>
    <row r="28" spans="1:8" ht="12.75">
      <c r="A28" s="201"/>
      <c r="B28" s="216"/>
      <c r="C28" s="216"/>
      <c r="D28" s="216"/>
      <c r="E28" s="216"/>
      <c r="F28" s="216"/>
      <c r="G28" s="216"/>
      <c r="H28" s="217"/>
    </row>
    <row r="29" spans="1:8" ht="15" customHeight="1">
      <c r="A29" s="213" t="s">
        <v>159</v>
      </c>
      <c r="B29" s="206" t="s">
        <v>29</v>
      </c>
      <c r="C29" s="214" t="s">
        <v>192</v>
      </c>
      <c r="D29" s="200" t="s">
        <v>3</v>
      </c>
      <c r="E29" s="194" t="s">
        <v>407</v>
      </c>
      <c r="F29" s="194" t="s">
        <v>4</v>
      </c>
      <c r="G29" s="218" t="s">
        <v>147</v>
      </c>
      <c r="H29" s="194" t="s">
        <v>408</v>
      </c>
    </row>
    <row r="30" spans="1:8" ht="15" customHeight="1">
      <c r="A30" s="213"/>
      <c r="B30" s="206"/>
      <c r="C30" s="215"/>
      <c r="D30" s="200"/>
      <c r="E30" s="195"/>
      <c r="F30" s="195"/>
      <c r="G30" s="219"/>
      <c r="H30" s="195"/>
    </row>
    <row r="31" spans="1:8" ht="25.5">
      <c r="A31" s="51" t="s">
        <v>69</v>
      </c>
      <c r="B31" s="47" t="s">
        <v>30</v>
      </c>
      <c r="C31" s="51"/>
      <c r="D31" s="64">
        <f>D32+D33+D34</f>
        <v>1714.7</v>
      </c>
      <c r="E31" s="64">
        <f>E32+E33+E34</f>
        <v>922.1</v>
      </c>
      <c r="F31" s="64">
        <f>F32+F33+F34</f>
        <v>558.9</v>
      </c>
      <c r="G31" s="91">
        <f>F31/D31</f>
        <v>0.3259462296611652</v>
      </c>
      <c r="H31" s="91">
        <f>F31/E31</f>
        <v>0.6061164732675415</v>
      </c>
    </row>
    <row r="32" spans="1:8" ht="77.25" customHeight="1">
      <c r="A32" s="50" t="s">
        <v>72</v>
      </c>
      <c r="B32" s="45" t="s">
        <v>163</v>
      </c>
      <c r="C32" s="50" t="s">
        <v>72</v>
      </c>
      <c r="D32" s="46">
        <v>1700.2</v>
      </c>
      <c r="E32" s="46">
        <v>914.9</v>
      </c>
      <c r="F32" s="46">
        <v>557.9</v>
      </c>
      <c r="G32" s="91">
        <f aca="true" t="shared" si="2" ref="G32:G62">F32/D32</f>
        <v>0.32813786613339607</v>
      </c>
      <c r="H32" s="91">
        <f aca="true" t="shared" si="3" ref="H32:H62">F32/E32</f>
        <v>0.6097934200459066</v>
      </c>
    </row>
    <row r="33" spans="1:8" ht="12.75">
      <c r="A33" s="50" t="s">
        <v>74</v>
      </c>
      <c r="B33" s="45" t="s">
        <v>35</v>
      </c>
      <c r="C33" s="50" t="s">
        <v>74</v>
      </c>
      <c r="D33" s="46">
        <v>10</v>
      </c>
      <c r="E33" s="46">
        <v>5</v>
      </c>
      <c r="F33" s="46">
        <v>0</v>
      </c>
      <c r="G33" s="91">
        <f t="shared" si="2"/>
        <v>0</v>
      </c>
      <c r="H33" s="91">
        <f t="shared" si="3"/>
        <v>0</v>
      </c>
    </row>
    <row r="34" spans="1:8" ht="25.5">
      <c r="A34" s="50" t="s">
        <v>130</v>
      </c>
      <c r="B34" s="45" t="s">
        <v>127</v>
      </c>
      <c r="C34" s="50"/>
      <c r="D34" s="46">
        <f>D35</f>
        <v>4.5</v>
      </c>
      <c r="E34" s="46">
        <f>E35</f>
        <v>2.2</v>
      </c>
      <c r="F34" s="46">
        <f>F35</f>
        <v>1</v>
      </c>
      <c r="G34" s="91">
        <f t="shared" si="2"/>
        <v>0.2222222222222222</v>
      </c>
      <c r="H34" s="91">
        <f t="shared" si="3"/>
        <v>0.45454545454545453</v>
      </c>
    </row>
    <row r="35" spans="1:8" s="16" customFormat="1" ht="25.5">
      <c r="A35" s="65"/>
      <c r="B35" s="53" t="s">
        <v>116</v>
      </c>
      <c r="C35" s="65" t="s">
        <v>210</v>
      </c>
      <c r="D35" s="66">
        <v>4.5</v>
      </c>
      <c r="E35" s="66">
        <v>2.2</v>
      </c>
      <c r="F35" s="66">
        <v>1</v>
      </c>
      <c r="G35" s="91">
        <f t="shared" si="2"/>
        <v>0.2222222222222222</v>
      </c>
      <c r="H35" s="91">
        <f t="shared" si="3"/>
        <v>0.45454545454545453</v>
      </c>
    </row>
    <row r="36" spans="1:8" ht="14.25" customHeight="1">
      <c r="A36" s="51" t="s">
        <v>111</v>
      </c>
      <c r="B36" s="47" t="s">
        <v>104</v>
      </c>
      <c r="C36" s="51"/>
      <c r="D36" s="64">
        <f>D37</f>
        <v>160</v>
      </c>
      <c r="E36" s="64">
        <f>E37</f>
        <v>160</v>
      </c>
      <c r="F36" s="64">
        <f>F37</f>
        <v>50</v>
      </c>
      <c r="G36" s="91">
        <f t="shared" si="2"/>
        <v>0.3125</v>
      </c>
      <c r="H36" s="91">
        <f t="shared" si="3"/>
        <v>0.3125</v>
      </c>
    </row>
    <row r="37" spans="1:8" ht="38.25">
      <c r="A37" s="50" t="s">
        <v>112</v>
      </c>
      <c r="B37" s="45" t="s">
        <v>168</v>
      </c>
      <c r="C37" s="50" t="s">
        <v>235</v>
      </c>
      <c r="D37" s="46">
        <v>160</v>
      </c>
      <c r="E37" s="46">
        <v>160</v>
      </c>
      <c r="F37" s="46">
        <v>50</v>
      </c>
      <c r="G37" s="91">
        <f t="shared" si="2"/>
        <v>0.3125</v>
      </c>
      <c r="H37" s="91">
        <f t="shared" si="3"/>
        <v>0.3125</v>
      </c>
    </row>
    <row r="38" spans="1:8" ht="25.5" hidden="1">
      <c r="A38" s="51" t="s">
        <v>75</v>
      </c>
      <c r="B38" s="47" t="s">
        <v>38</v>
      </c>
      <c r="C38" s="51"/>
      <c r="D38" s="64">
        <f aca="true" t="shared" si="4" ref="D38:F39">D39</f>
        <v>0</v>
      </c>
      <c r="E38" s="64">
        <f t="shared" si="4"/>
        <v>0</v>
      </c>
      <c r="F38" s="64">
        <f t="shared" si="4"/>
        <v>0</v>
      </c>
      <c r="G38" s="91" t="e">
        <f t="shared" si="2"/>
        <v>#DIV/0!</v>
      </c>
      <c r="H38" s="91" t="e">
        <f t="shared" si="3"/>
        <v>#DIV/0!</v>
      </c>
    </row>
    <row r="39" spans="1:8" ht="12.75" hidden="1">
      <c r="A39" s="50" t="s">
        <v>113</v>
      </c>
      <c r="B39" s="45" t="s">
        <v>106</v>
      </c>
      <c r="C39" s="50"/>
      <c r="D39" s="46">
        <f t="shared" si="4"/>
        <v>0</v>
      </c>
      <c r="E39" s="46">
        <f t="shared" si="4"/>
        <v>0</v>
      </c>
      <c r="F39" s="46">
        <f t="shared" si="4"/>
        <v>0</v>
      </c>
      <c r="G39" s="91" t="e">
        <f t="shared" si="2"/>
        <v>#DIV/0!</v>
      </c>
      <c r="H39" s="91" t="e">
        <f t="shared" si="3"/>
        <v>#DIV/0!</v>
      </c>
    </row>
    <row r="40" spans="1:8" s="16" customFormat="1" ht="54.75" customHeight="1" hidden="1">
      <c r="A40" s="65"/>
      <c r="B40" s="53" t="s">
        <v>198</v>
      </c>
      <c r="C40" s="65" t="s">
        <v>197</v>
      </c>
      <c r="D40" s="66">
        <v>0</v>
      </c>
      <c r="E40" s="66">
        <v>0</v>
      </c>
      <c r="F40" s="66">
        <v>0</v>
      </c>
      <c r="G40" s="91" t="e">
        <f t="shared" si="2"/>
        <v>#DIV/0!</v>
      </c>
      <c r="H40" s="91" t="e">
        <f t="shared" si="3"/>
        <v>#DIV/0!</v>
      </c>
    </row>
    <row r="41" spans="1:8" s="16" customFormat="1" ht="18.75" customHeight="1" hidden="1">
      <c r="A41" s="51" t="s">
        <v>76</v>
      </c>
      <c r="B41" s="47" t="s">
        <v>40</v>
      </c>
      <c r="C41" s="51"/>
      <c r="D41" s="64">
        <f>D42</f>
        <v>0</v>
      </c>
      <c r="E41" s="64">
        <f>E42</f>
        <v>0</v>
      </c>
      <c r="F41" s="64">
        <f>F42</f>
        <v>0</v>
      </c>
      <c r="G41" s="91" t="e">
        <f t="shared" si="2"/>
        <v>#DIV/0!</v>
      </c>
      <c r="H41" s="91" t="e">
        <f t="shared" si="3"/>
        <v>#DIV/0!</v>
      </c>
    </row>
    <row r="42" spans="1:8" s="16" customFormat="1" ht="27" customHeight="1" hidden="1">
      <c r="A42" s="67" t="s">
        <v>77</v>
      </c>
      <c r="B42" s="57" t="s">
        <v>125</v>
      </c>
      <c r="C42" s="50"/>
      <c r="D42" s="46">
        <v>0</v>
      </c>
      <c r="E42" s="46">
        <v>0</v>
      </c>
      <c r="F42" s="46">
        <v>0</v>
      </c>
      <c r="G42" s="91" t="e">
        <f t="shared" si="2"/>
        <v>#DIV/0!</v>
      </c>
      <c r="H42" s="91" t="e">
        <f t="shared" si="3"/>
        <v>#DIV/0!</v>
      </c>
    </row>
    <row r="43" spans="1:8" s="16" customFormat="1" ht="32.25" customHeight="1" hidden="1">
      <c r="A43" s="65"/>
      <c r="B43" s="54" t="s">
        <v>125</v>
      </c>
      <c r="C43" s="65" t="s">
        <v>247</v>
      </c>
      <c r="D43" s="66">
        <v>0</v>
      </c>
      <c r="E43" s="66">
        <v>0</v>
      </c>
      <c r="F43" s="66">
        <v>0</v>
      </c>
      <c r="G43" s="91" t="e">
        <f t="shared" si="2"/>
        <v>#DIV/0!</v>
      </c>
      <c r="H43" s="91" t="e">
        <f t="shared" si="3"/>
        <v>#DIV/0!</v>
      </c>
    </row>
    <row r="44" spans="1:8" ht="25.5">
      <c r="A44" s="51" t="s">
        <v>78</v>
      </c>
      <c r="B44" s="47" t="s">
        <v>41</v>
      </c>
      <c r="C44" s="51"/>
      <c r="D44" s="64">
        <f>D45</f>
        <v>193.10000000000002</v>
      </c>
      <c r="E44" s="64">
        <f>E45</f>
        <v>133.10000000000002</v>
      </c>
      <c r="F44" s="64">
        <f>F45</f>
        <v>126.30000000000001</v>
      </c>
      <c r="G44" s="91">
        <f t="shared" si="2"/>
        <v>0.6540652511651993</v>
      </c>
      <c r="H44" s="91">
        <f t="shared" si="3"/>
        <v>0.9489105935386927</v>
      </c>
    </row>
    <row r="45" spans="1:8" ht="12.75">
      <c r="A45" s="50" t="s">
        <v>44</v>
      </c>
      <c r="B45" s="45" t="s">
        <v>45</v>
      </c>
      <c r="C45" s="50"/>
      <c r="D45" s="46">
        <f>D46+D47+D49+D48</f>
        <v>193.10000000000002</v>
      </c>
      <c r="E45" s="46">
        <f>E46+E47+E49+E48</f>
        <v>133.10000000000002</v>
      </c>
      <c r="F45" s="46">
        <f>F46+F47+F49+F48</f>
        <v>126.30000000000001</v>
      </c>
      <c r="G45" s="91">
        <f t="shared" si="2"/>
        <v>0.6540652511651993</v>
      </c>
      <c r="H45" s="91">
        <f t="shared" si="3"/>
        <v>0.9489105935386927</v>
      </c>
    </row>
    <row r="46" spans="1:8" s="16" customFormat="1" ht="12.75">
      <c r="A46" s="65"/>
      <c r="B46" s="53" t="s">
        <v>176</v>
      </c>
      <c r="C46" s="50" t="s">
        <v>316</v>
      </c>
      <c r="D46" s="66">
        <v>120.7</v>
      </c>
      <c r="E46" s="66">
        <v>60.7</v>
      </c>
      <c r="F46" s="66">
        <v>53.9</v>
      </c>
      <c r="G46" s="91">
        <f t="shared" si="2"/>
        <v>0.44656172328086163</v>
      </c>
      <c r="H46" s="91">
        <f t="shared" si="3"/>
        <v>0.8879736408566721</v>
      </c>
    </row>
    <row r="47" spans="1:8" s="16" customFormat="1" ht="20.25" customHeight="1" hidden="1">
      <c r="A47" s="65"/>
      <c r="B47" s="53" t="s">
        <v>231</v>
      </c>
      <c r="C47" s="65" t="s">
        <v>317</v>
      </c>
      <c r="D47" s="66">
        <v>0</v>
      </c>
      <c r="E47" s="66">
        <v>0</v>
      </c>
      <c r="F47" s="66">
        <v>0</v>
      </c>
      <c r="G47" s="91" t="e">
        <f t="shared" si="2"/>
        <v>#DIV/0!</v>
      </c>
      <c r="H47" s="91" t="e">
        <f t="shared" si="3"/>
        <v>#DIV/0!</v>
      </c>
    </row>
    <row r="48" spans="1:8" s="16" customFormat="1" ht="20.25" customHeight="1" hidden="1">
      <c r="A48" s="65"/>
      <c r="B48" s="53" t="s">
        <v>313</v>
      </c>
      <c r="C48" s="65" t="s">
        <v>318</v>
      </c>
      <c r="D48" s="66">
        <v>0</v>
      </c>
      <c r="E48" s="66">
        <v>0</v>
      </c>
      <c r="F48" s="66">
        <v>0</v>
      </c>
      <c r="G48" s="91" t="e">
        <f t="shared" si="2"/>
        <v>#DIV/0!</v>
      </c>
      <c r="H48" s="91" t="e">
        <f t="shared" si="3"/>
        <v>#DIV/0!</v>
      </c>
    </row>
    <row r="49" spans="1:8" s="16" customFormat="1" ht="28.5" customHeight="1">
      <c r="A49" s="65"/>
      <c r="B49" s="53" t="s">
        <v>178</v>
      </c>
      <c r="C49" s="65" t="s">
        <v>319</v>
      </c>
      <c r="D49" s="66">
        <v>72.4</v>
      </c>
      <c r="E49" s="66">
        <v>72.4</v>
      </c>
      <c r="F49" s="66">
        <v>72.4</v>
      </c>
      <c r="G49" s="91">
        <f t="shared" si="2"/>
        <v>1</v>
      </c>
      <c r="H49" s="91">
        <f t="shared" si="3"/>
        <v>1</v>
      </c>
    </row>
    <row r="50" spans="1:8" s="16" customFormat="1" ht="20.25" customHeight="1" hidden="1">
      <c r="A50" s="65"/>
      <c r="B50" s="53"/>
      <c r="C50" s="65"/>
      <c r="D50" s="66"/>
      <c r="E50" s="66"/>
      <c r="F50" s="66"/>
      <c r="G50" s="91" t="e">
        <f t="shared" si="2"/>
        <v>#DIV/0!</v>
      </c>
      <c r="H50" s="91" t="e">
        <f t="shared" si="3"/>
        <v>#DIV/0!</v>
      </c>
    </row>
    <row r="51" spans="1:8" ht="18.75" customHeight="1">
      <c r="A51" s="51" t="s">
        <v>128</v>
      </c>
      <c r="B51" s="47" t="s">
        <v>126</v>
      </c>
      <c r="C51" s="51"/>
      <c r="D51" s="64">
        <f>D53</f>
        <v>0.3</v>
      </c>
      <c r="E51" s="64">
        <f>E53</f>
        <v>0.3</v>
      </c>
      <c r="F51" s="64">
        <f>F53</f>
        <v>0.3</v>
      </c>
      <c r="G51" s="91">
        <f t="shared" si="2"/>
        <v>1</v>
      </c>
      <c r="H51" s="91">
        <f t="shared" si="3"/>
        <v>1</v>
      </c>
    </row>
    <row r="52" spans="1:8" ht="35.25" customHeight="1">
      <c r="A52" s="50" t="s">
        <v>122</v>
      </c>
      <c r="B52" s="45" t="s">
        <v>129</v>
      </c>
      <c r="C52" s="50"/>
      <c r="D52" s="46">
        <f>D53</f>
        <v>0.3</v>
      </c>
      <c r="E52" s="46">
        <f>E53</f>
        <v>0.3</v>
      </c>
      <c r="F52" s="46">
        <f>F53</f>
        <v>0.3</v>
      </c>
      <c r="G52" s="91">
        <f t="shared" si="2"/>
        <v>1</v>
      </c>
      <c r="H52" s="91">
        <f t="shared" si="3"/>
        <v>1</v>
      </c>
    </row>
    <row r="53" spans="1:8" s="16" customFormat="1" ht="31.5" customHeight="1">
      <c r="A53" s="52"/>
      <c r="B53" s="53" t="s">
        <v>238</v>
      </c>
      <c r="C53" s="65" t="s">
        <v>320</v>
      </c>
      <c r="D53" s="66">
        <v>0.3</v>
      </c>
      <c r="E53" s="66">
        <v>0.3</v>
      </c>
      <c r="F53" s="66">
        <v>0.3</v>
      </c>
      <c r="G53" s="91">
        <f t="shared" si="2"/>
        <v>1</v>
      </c>
      <c r="H53" s="91">
        <f t="shared" si="3"/>
        <v>1</v>
      </c>
    </row>
    <row r="54" spans="1:8" ht="12.75" hidden="1">
      <c r="A54" s="51" t="s">
        <v>46</v>
      </c>
      <c r="B54" s="47" t="s">
        <v>47</v>
      </c>
      <c r="C54" s="51"/>
      <c r="D54" s="64">
        <f aca="true" t="shared" si="5" ref="D54:F55">D55</f>
        <v>0</v>
      </c>
      <c r="E54" s="64">
        <f t="shared" si="5"/>
        <v>0</v>
      </c>
      <c r="F54" s="64">
        <f t="shared" si="5"/>
        <v>0</v>
      </c>
      <c r="G54" s="91" t="e">
        <f t="shared" si="2"/>
        <v>#DIV/0!</v>
      </c>
      <c r="H54" s="91" t="e">
        <f t="shared" si="3"/>
        <v>#DIV/0!</v>
      </c>
    </row>
    <row r="55" spans="1:8" ht="12.75" hidden="1">
      <c r="A55" s="50" t="s">
        <v>51</v>
      </c>
      <c r="B55" s="45" t="s">
        <v>52</v>
      </c>
      <c r="C55" s="50"/>
      <c r="D55" s="46">
        <f t="shared" si="5"/>
        <v>0</v>
      </c>
      <c r="E55" s="46">
        <f t="shared" si="5"/>
        <v>0</v>
      </c>
      <c r="F55" s="46">
        <f t="shared" si="5"/>
        <v>0</v>
      </c>
      <c r="G55" s="91" t="e">
        <f t="shared" si="2"/>
        <v>#DIV/0!</v>
      </c>
      <c r="H55" s="91" t="e">
        <f t="shared" si="3"/>
        <v>#DIV/0!</v>
      </c>
    </row>
    <row r="56" spans="1:8" s="16" customFormat="1" ht="27" customHeight="1" hidden="1">
      <c r="A56" s="65"/>
      <c r="B56" s="53" t="s">
        <v>233</v>
      </c>
      <c r="C56" s="65" t="s">
        <v>234</v>
      </c>
      <c r="D56" s="66">
        <v>0</v>
      </c>
      <c r="E56" s="66">
        <v>0</v>
      </c>
      <c r="F56" s="66">
        <v>0</v>
      </c>
      <c r="G56" s="91" t="e">
        <f t="shared" si="2"/>
        <v>#DIV/0!</v>
      </c>
      <c r="H56" s="91" t="e">
        <f t="shared" si="3"/>
        <v>#DIV/0!</v>
      </c>
    </row>
    <row r="57" spans="1:8" ht="15.75" customHeight="1">
      <c r="A57" s="51">
        <v>1000</v>
      </c>
      <c r="B57" s="47" t="s">
        <v>61</v>
      </c>
      <c r="C57" s="51"/>
      <c r="D57" s="64">
        <f>D58</f>
        <v>18</v>
      </c>
      <c r="E57" s="64">
        <f>E58</f>
        <v>9</v>
      </c>
      <c r="F57" s="64">
        <f>F58</f>
        <v>7.5</v>
      </c>
      <c r="G57" s="91">
        <f t="shared" si="2"/>
        <v>0.4166666666666667</v>
      </c>
      <c r="H57" s="91">
        <f t="shared" si="3"/>
        <v>0.8333333333333334</v>
      </c>
    </row>
    <row r="58" spans="1:8" ht="12.75">
      <c r="A58" s="50" t="s">
        <v>62</v>
      </c>
      <c r="B58" s="45" t="s">
        <v>181</v>
      </c>
      <c r="C58" s="50" t="s">
        <v>62</v>
      </c>
      <c r="D58" s="46">
        <v>18</v>
      </c>
      <c r="E58" s="46">
        <v>9</v>
      </c>
      <c r="F58" s="46">
        <v>7.5</v>
      </c>
      <c r="G58" s="91">
        <f t="shared" si="2"/>
        <v>0.4166666666666667</v>
      </c>
      <c r="H58" s="91">
        <f t="shared" si="3"/>
        <v>0.8333333333333334</v>
      </c>
    </row>
    <row r="59" spans="1:8" ht="12.75">
      <c r="A59" s="51"/>
      <c r="B59" s="47" t="s">
        <v>100</v>
      </c>
      <c r="C59" s="51"/>
      <c r="D59" s="46">
        <f>D60</f>
        <v>614.4</v>
      </c>
      <c r="E59" s="46">
        <f>E60</f>
        <v>432.2</v>
      </c>
      <c r="F59" s="46">
        <f>F60</f>
        <v>350</v>
      </c>
      <c r="G59" s="91">
        <f t="shared" si="2"/>
        <v>0.5696614583333334</v>
      </c>
      <c r="H59" s="91">
        <f t="shared" si="3"/>
        <v>0.8098102730217492</v>
      </c>
    </row>
    <row r="60" spans="1:8" s="16" customFormat="1" ht="25.5">
      <c r="A60" s="65"/>
      <c r="B60" s="53" t="s">
        <v>101</v>
      </c>
      <c r="C60" s="65" t="s">
        <v>196</v>
      </c>
      <c r="D60" s="66">
        <v>614.4</v>
      </c>
      <c r="E60" s="66">
        <v>432.2</v>
      </c>
      <c r="F60" s="66">
        <v>350</v>
      </c>
      <c r="G60" s="91">
        <f t="shared" si="2"/>
        <v>0.5696614583333334</v>
      </c>
      <c r="H60" s="91">
        <f t="shared" si="3"/>
        <v>0.8098102730217492</v>
      </c>
    </row>
    <row r="61" spans="1:8" ht="18" customHeight="1">
      <c r="A61" s="50"/>
      <c r="B61" s="58" t="s">
        <v>68</v>
      </c>
      <c r="C61" s="80"/>
      <c r="D61" s="81">
        <f>D31+D36+D38+D44+D53+D54+D57+D59+D41</f>
        <v>2700.5000000000005</v>
      </c>
      <c r="E61" s="81">
        <f>E31+E36+E38+E44+E53+E54+E57+E59+E41</f>
        <v>1656.6999999999998</v>
      </c>
      <c r="F61" s="81">
        <f>F31+F36+F38+F44+F53+F54+F57+F59+F41</f>
        <v>1093</v>
      </c>
      <c r="G61" s="91">
        <f t="shared" si="2"/>
        <v>0.4047398629883354</v>
      </c>
      <c r="H61" s="91">
        <f t="shared" si="3"/>
        <v>0.659745276754995</v>
      </c>
    </row>
    <row r="62" spans="1:8" ht="12.75">
      <c r="A62" s="44"/>
      <c r="B62" s="45" t="s">
        <v>83</v>
      </c>
      <c r="C62" s="50"/>
      <c r="D62" s="88">
        <f>D59</f>
        <v>614.4</v>
      </c>
      <c r="E62" s="88">
        <f>E59</f>
        <v>432.2</v>
      </c>
      <c r="F62" s="88">
        <f>F59</f>
        <v>350</v>
      </c>
      <c r="G62" s="91">
        <f t="shared" si="2"/>
        <v>0.5696614583333334</v>
      </c>
      <c r="H62" s="91">
        <f t="shared" si="3"/>
        <v>0.8098102730217492</v>
      </c>
    </row>
    <row r="63" ht="12.75">
      <c r="A63" s="60"/>
    </row>
    <row r="64" ht="12.75">
      <c r="A64" s="60"/>
    </row>
    <row r="65" spans="1:6" ht="15">
      <c r="A65" s="60"/>
      <c r="B65" s="3" t="s">
        <v>93</v>
      </c>
      <c r="C65" s="6"/>
      <c r="F65" s="1">
        <v>322.7</v>
      </c>
    </row>
    <row r="66" spans="1:3" ht="15">
      <c r="A66" s="60"/>
      <c r="B66" s="3"/>
      <c r="C66" s="6"/>
    </row>
    <row r="67" spans="1:3" ht="15">
      <c r="A67" s="60"/>
      <c r="B67" s="3" t="s">
        <v>84</v>
      </c>
      <c r="C67" s="6"/>
    </row>
    <row r="68" spans="1:3" ht="15">
      <c r="A68" s="60"/>
      <c r="B68" s="3" t="s">
        <v>85</v>
      </c>
      <c r="C68" s="6"/>
    </row>
    <row r="69" spans="1:3" ht="15">
      <c r="A69" s="60"/>
      <c r="B69" s="3"/>
      <c r="C69" s="6"/>
    </row>
    <row r="70" spans="1:3" ht="15">
      <c r="A70" s="60"/>
      <c r="B70" s="3" t="s">
        <v>86</v>
      </c>
      <c r="C70" s="6"/>
    </row>
    <row r="71" spans="1:3" ht="15">
      <c r="A71" s="60"/>
      <c r="B71" s="3" t="s">
        <v>87</v>
      </c>
      <c r="C71" s="6"/>
    </row>
    <row r="72" spans="1:3" ht="15">
      <c r="A72" s="60"/>
      <c r="B72" s="3"/>
      <c r="C72" s="6"/>
    </row>
    <row r="73" spans="1:3" ht="15">
      <c r="A73" s="60"/>
      <c r="B73" s="3" t="s">
        <v>88</v>
      </c>
      <c r="C73" s="6"/>
    </row>
    <row r="74" spans="1:3" ht="15">
      <c r="A74" s="60"/>
      <c r="B74" s="3" t="s">
        <v>89</v>
      </c>
      <c r="C74" s="6"/>
    </row>
    <row r="75" spans="1:3" ht="15">
      <c r="A75" s="60"/>
      <c r="B75" s="3"/>
      <c r="C75" s="6"/>
    </row>
    <row r="76" spans="1:3" ht="15">
      <c r="A76" s="60"/>
      <c r="B76" s="3" t="s">
        <v>90</v>
      </c>
      <c r="C76" s="6"/>
    </row>
    <row r="77" spans="1:3" ht="15">
      <c r="A77" s="60"/>
      <c r="B77" s="3" t="s">
        <v>91</v>
      </c>
      <c r="C77" s="6"/>
    </row>
    <row r="78" ht="12.75">
      <c r="A78" s="60"/>
    </row>
    <row r="79" ht="12.75">
      <c r="A79" s="60"/>
    </row>
    <row r="80" spans="1:8" ht="15">
      <c r="A80" s="60"/>
      <c r="B80" s="3" t="s">
        <v>92</v>
      </c>
      <c r="C80" s="6"/>
      <c r="F80" s="61">
        <f>F65+F26-F61</f>
        <v>110.20000000000005</v>
      </c>
      <c r="H80" s="61"/>
    </row>
    <row r="81" ht="12.75">
      <c r="A81" s="60"/>
    </row>
    <row r="82" ht="12.75">
      <c r="A82" s="60"/>
    </row>
    <row r="83" spans="1:3" ht="15">
      <c r="A83" s="60"/>
      <c r="B83" s="3" t="s">
        <v>94</v>
      </c>
      <c r="C83" s="6"/>
    </row>
    <row r="84" spans="1:3" ht="15">
      <c r="A84" s="60"/>
      <c r="B84" s="3" t="s">
        <v>95</v>
      </c>
      <c r="C84" s="6"/>
    </row>
    <row r="85" spans="1:3" ht="15">
      <c r="A85" s="60"/>
      <c r="B85" s="3" t="s">
        <v>96</v>
      </c>
      <c r="C85" s="6"/>
    </row>
    <row r="86" ht="12.75">
      <c r="A86" s="60"/>
    </row>
    <row r="87" ht="12.75">
      <c r="A87" s="60"/>
    </row>
  </sheetData>
  <sheetProtection/>
  <mergeCells count="16"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  <mergeCell ref="E29:E30"/>
    <mergeCell ref="G2:G3"/>
    <mergeCell ref="A28:H28"/>
    <mergeCell ref="F29:F30"/>
    <mergeCell ref="F2:F3"/>
    <mergeCell ref="C29:C30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4"/>
  <sheetViews>
    <sheetView zoomScalePageLayoutView="0" workbookViewId="0" topLeftCell="A1">
      <selection activeCell="H4" sqref="A1:H16384"/>
    </sheetView>
  </sheetViews>
  <sheetFormatPr defaultColWidth="9.140625" defaultRowHeight="12.75"/>
  <cols>
    <col min="1" max="1" width="9.57421875" style="1" customWidth="1"/>
    <col min="2" max="2" width="35.421875" style="1" customWidth="1"/>
    <col min="3" max="3" width="12.28125" style="60" customWidth="1"/>
    <col min="4" max="4" width="9.57421875" style="1" customWidth="1"/>
    <col min="5" max="5" width="11.00390625" style="1" customWidth="1"/>
    <col min="6" max="7" width="9.57421875" style="1" customWidth="1"/>
    <col min="8" max="8" width="11.57421875" style="1" customWidth="1"/>
    <col min="9" max="16384" width="9.140625" style="1" customWidth="1"/>
  </cols>
  <sheetData>
    <row r="1" spans="1:8" s="5" customFormat="1" ht="53.25" customHeight="1">
      <c r="A1" s="198" t="s">
        <v>414</v>
      </c>
      <c r="B1" s="198"/>
      <c r="C1" s="198"/>
      <c r="D1" s="198"/>
      <c r="E1" s="198"/>
      <c r="F1" s="198"/>
      <c r="G1" s="198"/>
      <c r="H1" s="198"/>
    </row>
    <row r="2" spans="1:8" ht="12.75" customHeight="1">
      <c r="A2" s="89"/>
      <c r="B2" s="223" t="s">
        <v>2</v>
      </c>
      <c r="C2" s="92"/>
      <c r="D2" s="204" t="s">
        <v>3</v>
      </c>
      <c r="E2" s="204" t="s">
        <v>407</v>
      </c>
      <c r="F2" s="204" t="s">
        <v>4</v>
      </c>
      <c r="G2" s="204" t="s">
        <v>147</v>
      </c>
      <c r="H2" s="204" t="s">
        <v>408</v>
      </c>
    </row>
    <row r="3" spans="1:8" ht="18.75" customHeight="1">
      <c r="A3" s="74"/>
      <c r="B3" s="224"/>
      <c r="C3" s="93"/>
      <c r="D3" s="205"/>
      <c r="E3" s="205"/>
      <c r="F3" s="205"/>
      <c r="G3" s="220"/>
      <c r="H3" s="205"/>
    </row>
    <row r="4" spans="1:8" ht="36" customHeight="1">
      <c r="A4" s="74"/>
      <c r="B4" s="43" t="s">
        <v>82</v>
      </c>
      <c r="C4" s="62"/>
      <c r="D4" s="158">
        <f>D5+D6+D7+D8+D9+D10+D11+D12+D13+D14+D15+D16+D17+D18+D19</f>
        <v>3114</v>
      </c>
      <c r="E4" s="158">
        <f>E5+E6+E7+E8+E9+E10+E11+E12+E13+E14+E15+E16+E17+E18+E19</f>
        <v>1195</v>
      </c>
      <c r="F4" s="158">
        <f>F5+F6+F7+F8+F9+F10+F11+F12+F13+F14+F15+F16+F17+F18+F19</f>
        <v>2131.2</v>
      </c>
      <c r="G4" s="159">
        <f>F4/D4</f>
        <v>0.684393063583815</v>
      </c>
      <c r="H4" s="159">
        <f>F4/E4</f>
        <v>1.7834309623430962</v>
      </c>
    </row>
    <row r="5" spans="1:8" ht="18.75" customHeight="1">
      <c r="A5" s="74"/>
      <c r="B5" s="45" t="s">
        <v>6</v>
      </c>
      <c r="C5" s="50"/>
      <c r="D5" s="160">
        <v>170</v>
      </c>
      <c r="E5" s="160">
        <v>60</v>
      </c>
      <c r="F5" s="160">
        <v>79.6</v>
      </c>
      <c r="G5" s="161">
        <f aca="true" t="shared" si="0" ref="G5:G27">F5/D5</f>
        <v>0.468235294117647</v>
      </c>
      <c r="H5" s="161">
        <f aca="true" t="shared" si="1" ref="H5:H27">F5/E5</f>
        <v>1.3266666666666667</v>
      </c>
    </row>
    <row r="6" spans="1:8" ht="18.75" customHeight="1" hidden="1">
      <c r="A6" s="74"/>
      <c r="B6" s="45" t="s">
        <v>260</v>
      </c>
      <c r="C6" s="50"/>
      <c r="D6" s="160">
        <v>0</v>
      </c>
      <c r="E6" s="160">
        <v>0</v>
      </c>
      <c r="F6" s="160">
        <v>0</v>
      </c>
      <c r="G6" s="161" t="e">
        <f t="shared" si="0"/>
        <v>#DIV/0!</v>
      </c>
      <c r="H6" s="161" t="e">
        <f t="shared" si="1"/>
        <v>#DIV/0!</v>
      </c>
    </row>
    <row r="7" spans="1:8" ht="16.5" customHeight="1">
      <c r="A7" s="74"/>
      <c r="B7" s="45" t="s">
        <v>8</v>
      </c>
      <c r="C7" s="50"/>
      <c r="D7" s="160">
        <v>770</v>
      </c>
      <c r="E7" s="160">
        <v>630</v>
      </c>
      <c r="F7" s="160">
        <v>849.3</v>
      </c>
      <c r="G7" s="161">
        <f t="shared" si="0"/>
        <v>1.102987012987013</v>
      </c>
      <c r="H7" s="161">
        <f t="shared" si="1"/>
        <v>1.348095238095238</v>
      </c>
    </row>
    <row r="8" spans="1:8" ht="18" customHeight="1">
      <c r="A8" s="74"/>
      <c r="B8" s="45" t="s">
        <v>9</v>
      </c>
      <c r="C8" s="50"/>
      <c r="D8" s="160">
        <v>190</v>
      </c>
      <c r="E8" s="160">
        <v>30</v>
      </c>
      <c r="F8" s="160">
        <v>83.3</v>
      </c>
      <c r="G8" s="161">
        <f t="shared" si="0"/>
        <v>0.43842105263157893</v>
      </c>
      <c r="H8" s="161">
        <f t="shared" si="1"/>
        <v>2.7766666666666664</v>
      </c>
    </row>
    <row r="9" spans="1:8" ht="17.25" customHeight="1">
      <c r="A9" s="74"/>
      <c r="B9" s="45" t="s">
        <v>10</v>
      </c>
      <c r="C9" s="50"/>
      <c r="D9" s="160">
        <v>1970</v>
      </c>
      <c r="E9" s="160">
        <v>470</v>
      </c>
      <c r="F9" s="160">
        <v>1106.1</v>
      </c>
      <c r="G9" s="161">
        <f t="shared" si="0"/>
        <v>0.5614720812182741</v>
      </c>
      <c r="H9" s="161">
        <f t="shared" si="1"/>
        <v>2.3534042553191488</v>
      </c>
    </row>
    <row r="10" spans="1:8" ht="14.25" customHeight="1">
      <c r="A10" s="74"/>
      <c r="B10" s="45" t="s">
        <v>107</v>
      </c>
      <c r="C10" s="50"/>
      <c r="D10" s="160">
        <v>14</v>
      </c>
      <c r="E10" s="160">
        <v>5</v>
      </c>
      <c r="F10" s="160">
        <v>12.9</v>
      </c>
      <c r="G10" s="161">
        <f t="shared" si="0"/>
        <v>0.9214285714285715</v>
      </c>
      <c r="H10" s="161">
        <f t="shared" si="1"/>
        <v>2.58</v>
      </c>
    </row>
    <row r="11" spans="1:8" ht="27.75" customHeight="1">
      <c r="A11" s="74"/>
      <c r="B11" s="45" t="s">
        <v>11</v>
      </c>
      <c r="C11" s="50"/>
      <c r="D11" s="160">
        <v>0</v>
      </c>
      <c r="E11" s="160">
        <v>0</v>
      </c>
      <c r="F11" s="160">
        <v>0</v>
      </c>
      <c r="G11" s="161">
        <v>0</v>
      </c>
      <c r="H11" s="161">
        <v>0</v>
      </c>
    </row>
    <row r="12" spans="1:8" ht="18.75" customHeight="1">
      <c r="A12" s="74"/>
      <c r="B12" s="45" t="s">
        <v>12</v>
      </c>
      <c r="C12" s="50"/>
      <c r="D12" s="160">
        <v>0</v>
      </c>
      <c r="E12" s="160">
        <v>0</v>
      </c>
      <c r="F12" s="160">
        <v>0</v>
      </c>
      <c r="G12" s="161">
        <v>0</v>
      </c>
      <c r="H12" s="161">
        <v>0</v>
      </c>
    </row>
    <row r="13" spans="1:8" ht="17.25" customHeight="1">
      <c r="A13" s="74"/>
      <c r="B13" s="45" t="s">
        <v>13</v>
      </c>
      <c r="C13" s="50"/>
      <c r="D13" s="160">
        <v>0</v>
      </c>
      <c r="E13" s="160">
        <v>0</v>
      </c>
      <c r="F13" s="160">
        <v>0</v>
      </c>
      <c r="G13" s="161">
        <v>0</v>
      </c>
      <c r="H13" s="161">
        <v>0</v>
      </c>
    </row>
    <row r="14" spans="1:8" ht="15" customHeight="1">
      <c r="A14" s="74"/>
      <c r="B14" s="45" t="s">
        <v>15</v>
      </c>
      <c r="C14" s="50"/>
      <c r="D14" s="160">
        <v>0</v>
      </c>
      <c r="E14" s="160">
        <v>0</v>
      </c>
      <c r="F14" s="160">
        <v>0</v>
      </c>
      <c r="G14" s="161">
        <v>0</v>
      </c>
      <c r="H14" s="161">
        <v>0</v>
      </c>
    </row>
    <row r="15" spans="1:8" ht="18" customHeight="1">
      <c r="A15" s="74"/>
      <c r="B15" s="45" t="s">
        <v>16</v>
      </c>
      <c r="C15" s="50"/>
      <c r="D15" s="160">
        <v>0</v>
      </c>
      <c r="E15" s="160">
        <v>0</v>
      </c>
      <c r="F15" s="160">
        <v>0</v>
      </c>
      <c r="G15" s="161">
        <v>0</v>
      </c>
      <c r="H15" s="161">
        <v>0</v>
      </c>
    </row>
    <row r="16" spans="1:8" ht="27.75" customHeight="1">
      <c r="A16" s="74"/>
      <c r="B16" s="45" t="s">
        <v>17</v>
      </c>
      <c r="C16" s="50"/>
      <c r="D16" s="160">
        <v>0</v>
      </c>
      <c r="E16" s="160">
        <v>0</v>
      </c>
      <c r="F16" s="160">
        <v>0</v>
      </c>
      <c r="G16" s="161">
        <v>0</v>
      </c>
      <c r="H16" s="161">
        <v>0</v>
      </c>
    </row>
    <row r="17" spans="1:8" ht="28.5" customHeight="1">
      <c r="A17" s="74"/>
      <c r="B17" s="45" t="s">
        <v>19</v>
      </c>
      <c r="C17" s="50"/>
      <c r="D17" s="160">
        <v>0</v>
      </c>
      <c r="E17" s="160">
        <v>0</v>
      </c>
      <c r="F17" s="160">
        <v>0</v>
      </c>
      <c r="G17" s="161">
        <v>0</v>
      </c>
      <c r="H17" s="161">
        <v>0</v>
      </c>
    </row>
    <row r="18" spans="1:8" ht="18.75" customHeight="1">
      <c r="A18" s="74"/>
      <c r="B18" s="45" t="s">
        <v>120</v>
      </c>
      <c r="C18" s="50"/>
      <c r="D18" s="160">
        <v>0</v>
      </c>
      <c r="E18" s="160">
        <v>0</v>
      </c>
      <c r="F18" s="160">
        <v>0</v>
      </c>
      <c r="G18" s="161">
        <v>0</v>
      </c>
      <c r="H18" s="161">
        <v>0</v>
      </c>
    </row>
    <row r="19" spans="1:8" ht="16.5" customHeight="1">
      <c r="A19" s="74"/>
      <c r="B19" s="45" t="s">
        <v>22</v>
      </c>
      <c r="C19" s="50"/>
      <c r="D19" s="160">
        <v>0</v>
      </c>
      <c r="E19" s="160">
        <v>0</v>
      </c>
      <c r="F19" s="160"/>
      <c r="G19" s="161">
        <v>0</v>
      </c>
      <c r="H19" s="161">
        <v>0</v>
      </c>
    </row>
    <row r="20" spans="1:8" ht="32.25" customHeight="1">
      <c r="A20" s="74"/>
      <c r="B20" s="47" t="s">
        <v>81</v>
      </c>
      <c r="C20" s="51"/>
      <c r="D20" s="160">
        <f>D21+D22+D23+D24+D25</f>
        <v>1059.3000000000002</v>
      </c>
      <c r="E20" s="160">
        <f>E21+E22+E23+E24+E25</f>
        <v>527.8</v>
      </c>
      <c r="F20" s="160">
        <f>F21+F22+F23+F24+F25</f>
        <v>106.2</v>
      </c>
      <c r="G20" s="161">
        <f t="shared" si="0"/>
        <v>0.10025488530161426</v>
      </c>
      <c r="H20" s="161">
        <f t="shared" si="1"/>
        <v>0.20121258052292537</v>
      </c>
    </row>
    <row r="21" spans="1:8" ht="15">
      <c r="A21" s="74"/>
      <c r="B21" s="45" t="s">
        <v>24</v>
      </c>
      <c r="C21" s="50"/>
      <c r="D21" s="160">
        <v>607.7</v>
      </c>
      <c r="E21" s="160">
        <v>304</v>
      </c>
      <c r="F21" s="160">
        <v>50</v>
      </c>
      <c r="G21" s="161">
        <f t="shared" si="0"/>
        <v>0.08227743952608194</v>
      </c>
      <c r="H21" s="161">
        <f t="shared" si="1"/>
        <v>0.16447368421052633</v>
      </c>
    </row>
    <row r="22" spans="1:8" ht="18.75" customHeight="1">
      <c r="A22" s="74"/>
      <c r="B22" s="45" t="s">
        <v>102</v>
      </c>
      <c r="C22" s="50"/>
      <c r="D22" s="160">
        <v>160</v>
      </c>
      <c r="E22" s="160">
        <v>78</v>
      </c>
      <c r="F22" s="160">
        <v>56.2</v>
      </c>
      <c r="G22" s="161">
        <f t="shared" si="0"/>
        <v>0.35125</v>
      </c>
      <c r="H22" s="161">
        <f t="shared" si="1"/>
        <v>0.7205128205128205</v>
      </c>
    </row>
    <row r="23" spans="1:8" ht="29.25" customHeight="1">
      <c r="A23" s="74"/>
      <c r="B23" s="45" t="s">
        <v>67</v>
      </c>
      <c r="C23" s="50"/>
      <c r="D23" s="160">
        <v>291.6</v>
      </c>
      <c r="E23" s="160">
        <v>145.8</v>
      </c>
      <c r="F23" s="160">
        <v>0</v>
      </c>
      <c r="G23" s="161">
        <f t="shared" si="0"/>
        <v>0</v>
      </c>
      <c r="H23" s="161">
        <f t="shared" si="1"/>
        <v>0</v>
      </c>
    </row>
    <row r="24" spans="1:8" ht="42.75" customHeight="1">
      <c r="A24" s="74"/>
      <c r="B24" s="45" t="s">
        <v>27</v>
      </c>
      <c r="C24" s="50"/>
      <c r="D24" s="160">
        <v>0</v>
      </c>
      <c r="E24" s="160">
        <v>0</v>
      </c>
      <c r="F24" s="160">
        <v>0</v>
      </c>
      <c r="G24" s="161">
        <v>0</v>
      </c>
      <c r="H24" s="161">
        <v>0</v>
      </c>
    </row>
    <row r="25" spans="1:8" ht="28.5" customHeight="1" thickBot="1">
      <c r="A25" s="74"/>
      <c r="B25" s="84" t="s">
        <v>155</v>
      </c>
      <c r="C25" s="85"/>
      <c r="D25" s="160">
        <v>0</v>
      </c>
      <c r="E25" s="160">
        <v>0</v>
      </c>
      <c r="F25" s="160">
        <v>0</v>
      </c>
      <c r="G25" s="161">
        <v>0</v>
      </c>
      <c r="H25" s="161">
        <v>0</v>
      </c>
    </row>
    <row r="26" spans="1:8" ht="18.75" customHeight="1">
      <c r="A26" s="74"/>
      <c r="B26" s="48" t="s">
        <v>28</v>
      </c>
      <c r="C26" s="63"/>
      <c r="D26" s="163">
        <f>D4+D20</f>
        <v>4173.3</v>
      </c>
      <c r="E26" s="163">
        <f>E4+E20</f>
        <v>1722.8</v>
      </c>
      <c r="F26" s="163">
        <f>F4+F20</f>
        <v>2237.3999999999996</v>
      </c>
      <c r="G26" s="161">
        <f t="shared" si="0"/>
        <v>0.536122492991158</v>
      </c>
      <c r="H26" s="161">
        <f t="shared" si="1"/>
        <v>1.2986997910378453</v>
      </c>
    </row>
    <row r="27" spans="1:8" ht="15.75" customHeight="1">
      <c r="A27" s="74"/>
      <c r="B27" s="45" t="s">
        <v>108</v>
      </c>
      <c r="C27" s="50"/>
      <c r="D27" s="160">
        <f>D4</f>
        <v>3114</v>
      </c>
      <c r="E27" s="160">
        <f>E4</f>
        <v>1195</v>
      </c>
      <c r="F27" s="160">
        <f>F4</f>
        <v>2131.2</v>
      </c>
      <c r="G27" s="161">
        <f t="shared" si="0"/>
        <v>0.684393063583815</v>
      </c>
      <c r="H27" s="161">
        <f t="shared" si="1"/>
        <v>1.7834309623430962</v>
      </c>
    </row>
    <row r="28" spans="1:8" ht="12.75">
      <c r="A28" s="201"/>
      <c r="B28" s="216"/>
      <c r="C28" s="216"/>
      <c r="D28" s="216"/>
      <c r="E28" s="216"/>
      <c r="F28" s="216"/>
      <c r="G28" s="216"/>
      <c r="H28" s="217"/>
    </row>
    <row r="29" spans="1:8" ht="15" customHeight="1">
      <c r="A29" s="221" t="s">
        <v>159</v>
      </c>
      <c r="B29" s="206" t="s">
        <v>29</v>
      </c>
      <c r="C29" s="214" t="s">
        <v>192</v>
      </c>
      <c r="D29" s="200" t="s">
        <v>3</v>
      </c>
      <c r="E29" s="194" t="s">
        <v>407</v>
      </c>
      <c r="F29" s="194" t="s">
        <v>4</v>
      </c>
      <c r="G29" s="218" t="s">
        <v>147</v>
      </c>
      <c r="H29" s="194" t="s">
        <v>408</v>
      </c>
    </row>
    <row r="30" spans="1:8" ht="20.25" customHeight="1">
      <c r="A30" s="221"/>
      <c r="B30" s="206"/>
      <c r="C30" s="215"/>
      <c r="D30" s="200"/>
      <c r="E30" s="195"/>
      <c r="F30" s="195"/>
      <c r="G30" s="222"/>
      <c r="H30" s="195"/>
    </row>
    <row r="31" spans="1:8" ht="27.75" customHeight="1">
      <c r="A31" s="51" t="s">
        <v>69</v>
      </c>
      <c r="B31" s="47" t="s">
        <v>30</v>
      </c>
      <c r="C31" s="51"/>
      <c r="D31" s="64">
        <f>D32+D33+D34</f>
        <v>2630.2</v>
      </c>
      <c r="E31" s="64">
        <f>E32+E33+E34</f>
        <v>1391.8999999999999</v>
      </c>
      <c r="F31" s="64">
        <f>F32+F33+F34</f>
        <v>1051.5</v>
      </c>
      <c r="G31" s="91">
        <f>F31/D31</f>
        <v>0.39977948444985173</v>
      </c>
      <c r="H31" s="91">
        <f>F31/E31</f>
        <v>0.7554422013075652</v>
      </c>
    </row>
    <row r="32" spans="1:8" ht="71.25" customHeight="1">
      <c r="A32" s="50" t="s">
        <v>72</v>
      </c>
      <c r="B32" s="45" t="s">
        <v>163</v>
      </c>
      <c r="C32" s="50" t="s">
        <v>72</v>
      </c>
      <c r="D32" s="46">
        <v>2615</v>
      </c>
      <c r="E32" s="46">
        <v>1382.6</v>
      </c>
      <c r="F32" s="46">
        <v>1048.5</v>
      </c>
      <c r="G32" s="91">
        <f aca="true" t="shared" si="2" ref="G32:G61">F32/D32</f>
        <v>0.4009560229445507</v>
      </c>
      <c r="H32" s="91">
        <f aca="true" t="shared" si="3" ref="H32:H61">F32/E32</f>
        <v>0.7583538261246927</v>
      </c>
    </row>
    <row r="33" spans="1:8" ht="19.5" customHeight="1">
      <c r="A33" s="50" t="s">
        <v>74</v>
      </c>
      <c r="B33" s="45" t="s">
        <v>35</v>
      </c>
      <c r="C33" s="50" t="s">
        <v>74</v>
      </c>
      <c r="D33" s="46">
        <v>10</v>
      </c>
      <c r="E33" s="46">
        <v>5</v>
      </c>
      <c r="F33" s="46">
        <v>0</v>
      </c>
      <c r="G33" s="91">
        <f t="shared" si="2"/>
        <v>0</v>
      </c>
      <c r="H33" s="91">
        <f t="shared" si="3"/>
        <v>0</v>
      </c>
    </row>
    <row r="34" spans="1:8" ht="23.25" customHeight="1">
      <c r="A34" s="50" t="s">
        <v>130</v>
      </c>
      <c r="B34" s="45" t="s">
        <v>127</v>
      </c>
      <c r="C34" s="50"/>
      <c r="D34" s="46">
        <f>D35</f>
        <v>5.2</v>
      </c>
      <c r="E34" s="46">
        <f>E35</f>
        <v>4.3</v>
      </c>
      <c r="F34" s="46">
        <f>F35</f>
        <v>3</v>
      </c>
      <c r="G34" s="91">
        <f t="shared" si="2"/>
        <v>0.5769230769230769</v>
      </c>
      <c r="H34" s="91">
        <f t="shared" si="3"/>
        <v>0.6976744186046512</v>
      </c>
    </row>
    <row r="35" spans="1:8" s="16" customFormat="1" ht="42.75" customHeight="1">
      <c r="A35" s="65"/>
      <c r="B35" s="53" t="s">
        <v>208</v>
      </c>
      <c r="C35" s="65" t="s">
        <v>315</v>
      </c>
      <c r="D35" s="66">
        <v>5.2</v>
      </c>
      <c r="E35" s="66">
        <v>4.3</v>
      </c>
      <c r="F35" s="66">
        <v>3</v>
      </c>
      <c r="G35" s="91">
        <f t="shared" si="2"/>
        <v>0.5769230769230769</v>
      </c>
      <c r="H35" s="91">
        <f t="shared" si="3"/>
        <v>0.6976744186046512</v>
      </c>
    </row>
    <row r="36" spans="1:8" ht="18.75" customHeight="1">
      <c r="A36" s="51" t="s">
        <v>111</v>
      </c>
      <c r="B36" s="47" t="s">
        <v>104</v>
      </c>
      <c r="C36" s="51"/>
      <c r="D36" s="64">
        <f>D37</f>
        <v>160</v>
      </c>
      <c r="E36" s="64">
        <f>E37</f>
        <v>160</v>
      </c>
      <c r="F36" s="64">
        <f>F37</f>
        <v>56.2</v>
      </c>
      <c r="G36" s="91">
        <f t="shared" si="2"/>
        <v>0.35125</v>
      </c>
      <c r="H36" s="91">
        <f t="shared" si="3"/>
        <v>0.35125</v>
      </c>
    </row>
    <row r="37" spans="1:8" ht="48" customHeight="1">
      <c r="A37" s="50" t="s">
        <v>112</v>
      </c>
      <c r="B37" s="45" t="s">
        <v>168</v>
      </c>
      <c r="C37" s="50" t="s">
        <v>235</v>
      </c>
      <c r="D37" s="46">
        <v>160</v>
      </c>
      <c r="E37" s="46">
        <v>160</v>
      </c>
      <c r="F37" s="46">
        <v>56.2</v>
      </c>
      <c r="G37" s="91">
        <f t="shared" si="2"/>
        <v>0.35125</v>
      </c>
      <c r="H37" s="91">
        <f t="shared" si="3"/>
        <v>0.35125</v>
      </c>
    </row>
    <row r="38" spans="1:8" ht="30" customHeight="1" hidden="1">
      <c r="A38" s="51" t="s">
        <v>75</v>
      </c>
      <c r="B38" s="47" t="s">
        <v>38</v>
      </c>
      <c r="C38" s="51"/>
      <c r="D38" s="64">
        <f aca="true" t="shared" si="4" ref="D38:F39">D39</f>
        <v>0</v>
      </c>
      <c r="E38" s="64">
        <f t="shared" si="4"/>
        <v>0</v>
      </c>
      <c r="F38" s="64">
        <f t="shared" si="4"/>
        <v>0</v>
      </c>
      <c r="G38" s="91" t="e">
        <f t="shared" si="2"/>
        <v>#DIV/0!</v>
      </c>
      <c r="H38" s="91" t="e">
        <f t="shared" si="3"/>
        <v>#DIV/0!</v>
      </c>
    </row>
    <row r="39" spans="1:8" ht="18" customHeight="1" hidden="1">
      <c r="A39" s="50" t="s">
        <v>113</v>
      </c>
      <c r="B39" s="45" t="s">
        <v>106</v>
      </c>
      <c r="C39" s="50"/>
      <c r="D39" s="46">
        <f t="shared" si="4"/>
        <v>0</v>
      </c>
      <c r="E39" s="46">
        <f t="shared" si="4"/>
        <v>0</v>
      </c>
      <c r="F39" s="46">
        <f t="shared" si="4"/>
        <v>0</v>
      </c>
      <c r="G39" s="91" t="e">
        <f t="shared" si="2"/>
        <v>#DIV/0!</v>
      </c>
      <c r="H39" s="91" t="e">
        <f t="shared" si="3"/>
        <v>#DIV/0!</v>
      </c>
    </row>
    <row r="40" spans="1:8" ht="54.75" customHeight="1" hidden="1">
      <c r="A40" s="50"/>
      <c r="B40" s="45" t="s">
        <v>239</v>
      </c>
      <c r="C40" s="50" t="s">
        <v>240</v>
      </c>
      <c r="D40" s="46">
        <v>0</v>
      </c>
      <c r="E40" s="46">
        <v>0</v>
      </c>
      <c r="F40" s="46">
        <v>0</v>
      </c>
      <c r="G40" s="91" t="e">
        <f t="shared" si="2"/>
        <v>#DIV/0!</v>
      </c>
      <c r="H40" s="91" t="e">
        <f t="shared" si="3"/>
        <v>#DIV/0!</v>
      </c>
    </row>
    <row r="41" spans="1:8" ht="16.5" customHeight="1">
      <c r="A41" s="51" t="s">
        <v>76</v>
      </c>
      <c r="B41" s="47" t="s">
        <v>40</v>
      </c>
      <c r="C41" s="51"/>
      <c r="D41" s="64">
        <f aca="true" t="shared" si="5" ref="D41:F42">D42</f>
        <v>3.5</v>
      </c>
      <c r="E41" s="64">
        <f t="shared" si="5"/>
        <v>3.5</v>
      </c>
      <c r="F41" s="64">
        <f t="shared" si="5"/>
        <v>3.5</v>
      </c>
      <c r="G41" s="91">
        <f t="shared" si="2"/>
        <v>1</v>
      </c>
      <c r="H41" s="91">
        <f t="shared" si="3"/>
        <v>1</v>
      </c>
    </row>
    <row r="42" spans="1:8" ht="27.75" customHeight="1">
      <c r="A42" s="67" t="s">
        <v>77</v>
      </c>
      <c r="B42" s="57" t="s">
        <v>125</v>
      </c>
      <c r="C42" s="50"/>
      <c r="D42" s="46">
        <f t="shared" si="5"/>
        <v>3.5</v>
      </c>
      <c r="E42" s="46">
        <f t="shared" si="5"/>
        <v>3.5</v>
      </c>
      <c r="F42" s="46">
        <f t="shared" si="5"/>
        <v>3.5</v>
      </c>
      <c r="G42" s="91">
        <f t="shared" si="2"/>
        <v>1</v>
      </c>
      <c r="H42" s="91">
        <f t="shared" si="3"/>
        <v>1</v>
      </c>
    </row>
    <row r="43" spans="1:8" ht="51.75" customHeight="1">
      <c r="A43" s="65"/>
      <c r="B43" s="54" t="s">
        <v>208</v>
      </c>
      <c r="C43" s="65" t="s">
        <v>369</v>
      </c>
      <c r="D43" s="66">
        <v>3.5</v>
      </c>
      <c r="E43" s="66">
        <v>3.5</v>
      </c>
      <c r="F43" s="66">
        <v>3.5</v>
      </c>
      <c r="G43" s="91">
        <f t="shared" si="2"/>
        <v>1</v>
      </c>
      <c r="H43" s="91">
        <f t="shared" si="3"/>
        <v>1</v>
      </c>
    </row>
    <row r="44" spans="1:8" ht="31.5" customHeight="1">
      <c r="A44" s="51" t="s">
        <v>78</v>
      </c>
      <c r="B44" s="47" t="s">
        <v>41</v>
      </c>
      <c r="C44" s="51"/>
      <c r="D44" s="64">
        <f>D45</f>
        <v>303.7</v>
      </c>
      <c r="E44" s="64">
        <f>E45</f>
        <v>154</v>
      </c>
      <c r="F44" s="64">
        <f>F45</f>
        <v>117.5</v>
      </c>
      <c r="G44" s="91">
        <f t="shared" si="2"/>
        <v>0.3868949621336846</v>
      </c>
      <c r="H44" s="91">
        <f t="shared" si="3"/>
        <v>0.762987012987013</v>
      </c>
    </row>
    <row r="45" spans="1:8" ht="19.5" customHeight="1">
      <c r="A45" s="50" t="s">
        <v>44</v>
      </c>
      <c r="B45" s="45" t="s">
        <v>45</v>
      </c>
      <c r="C45" s="50"/>
      <c r="D45" s="46">
        <f>D46+D47+D49+D48</f>
        <v>303.7</v>
      </c>
      <c r="E45" s="46">
        <f>E46+E47+E49+E48</f>
        <v>154</v>
      </c>
      <c r="F45" s="46">
        <f>F46+F47+F49+F48</f>
        <v>117.5</v>
      </c>
      <c r="G45" s="91">
        <f t="shared" si="2"/>
        <v>0.3868949621336846</v>
      </c>
      <c r="H45" s="91">
        <f t="shared" si="3"/>
        <v>0.762987012987013</v>
      </c>
    </row>
    <row r="46" spans="1:8" s="16" customFormat="1" ht="20.25" customHeight="1">
      <c r="A46" s="65"/>
      <c r="B46" s="53" t="s">
        <v>99</v>
      </c>
      <c r="C46" s="50" t="s">
        <v>316</v>
      </c>
      <c r="D46" s="66">
        <v>245</v>
      </c>
      <c r="E46" s="66">
        <v>130.2</v>
      </c>
      <c r="F46" s="66">
        <v>117.5</v>
      </c>
      <c r="G46" s="91">
        <f t="shared" si="2"/>
        <v>0.47959183673469385</v>
      </c>
      <c r="H46" s="91">
        <f t="shared" si="3"/>
        <v>0.902457757296467</v>
      </c>
    </row>
    <row r="47" spans="1:8" s="16" customFormat="1" ht="16.5" customHeight="1">
      <c r="A47" s="65"/>
      <c r="B47" s="53" t="s">
        <v>231</v>
      </c>
      <c r="C47" s="65" t="s">
        <v>317</v>
      </c>
      <c r="D47" s="66">
        <v>14.7</v>
      </c>
      <c r="E47" s="66">
        <v>7.4</v>
      </c>
      <c r="F47" s="66">
        <f>0</f>
        <v>0</v>
      </c>
      <c r="G47" s="91">
        <f t="shared" si="2"/>
        <v>0</v>
      </c>
      <c r="H47" s="91">
        <f t="shared" si="3"/>
        <v>0</v>
      </c>
    </row>
    <row r="48" spans="1:8" s="16" customFormat="1" ht="16.5" customHeight="1">
      <c r="A48" s="65"/>
      <c r="B48" s="53" t="s">
        <v>313</v>
      </c>
      <c r="C48" s="65" t="s">
        <v>318</v>
      </c>
      <c r="D48" s="66">
        <v>10</v>
      </c>
      <c r="E48" s="66">
        <v>5</v>
      </c>
      <c r="F48" s="66">
        <v>0</v>
      </c>
      <c r="G48" s="91">
        <f t="shared" si="2"/>
        <v>0</v>
      </c>
      <c r="H48" s="91">
        <f t="shared" si="3"/>
        <v>0</v>
      </c>
    </row>
    <row r="49" spans="1:8" s="16" customFormat="1" ht="30" customHeight="1">
      <c r="A49" s="65"/>
      <c r="B49" s="53" t="s">
        <v>178</v>
      </c>
      <c r="C49" s="65" t="s">
        <v>319</v>
      </c>
      <c r="D49" s="66">
        <v>34</v>
      </c>
      <c r="E49" s="66">
        <v>11.4</v>
      </c>
      <c r="F49" s="66">
        <v>0</v>
      </c>
      <c r="G49" s="91">
        <f t="shared" si="2"/>
        <v>0</v>
      </c>
      <c r="H49" s="91">
        <f t="shared" si="3"/>
        <v>0</v>
      </c>
    </row>
    <row r="50" spans="1:8" ht="18" customHeight="1">
      <c r="A50" s="73" t="s">
        <v>128</v>
      </c>
      <c r="B50" s="47" t="s">
        <v>126</v>
      </c>
      <c r="C50" s="51"/>
      <c r="D50" s="46">
        <f>D52</f>
        <v>0.6</v>
      </c>
      <c r="E50" s="46">
        <f>E52</f>
        <v>0.6</v>
      </c>
      <c r="F50" s="46">
        <f>F52</f>
        <v>0.6</v>
      </c>
      <c r="G50" s="91">
        <f t="shared" si="2"/>
        <v>1</v>
      </c>
      <c r="H50" s="91">
        <f t="shared" si="3"/>
        <v>1</v>
      </c>
    </row>
    <row r="51" spans="1:8" ht="36" customHeight="1">
      <c r="A51" s="62" t="s">
        <v>122</v>
      </c>
      <c r="B51" s="45" t="s">
        <v>129</v>
      </c>
      <c r="C51" s="50"/>
      <c r="D51" s="46">
        <f>D52</f>
        <v>0.6</v>
      </c>
      <c r="E51" s="46">
        <f>E52</f>
        <v>0.6</v>
      </c>
      <c r="F51" s="46">
        <f>F52</f>
        <v>0.6</v>
      </c>
      <c r="G51" s="91">
        <f t="shared" si="2"/>
        <v>1</v>
      </c>
      <c r="H51" s="91">
        <f t="shared" si="3"/>
        <v>1</v>
      </c>
    </row>
    <row r="52" spans="1:8" s="16" customFormat="1" ht="26.25" customHeight="1">
      <c r="A52" s="65"/>
      <c r="B52" s="53" t="s">
        <v>238</v>
      </c>
      <c r="C52" s="65" t="s">
        <v>320</v>
      </c>
      <c r="D52" s="66">
        <v>0.6</v>
      </c>
      <c r="E52" s="66">
        <v>0.6</v>
      </c>
      <c r="F52" s="66">
        <v>0.6</v>
      </c>
      <c r="G52" s="91">
        <f t="shared" si="2"/>
        <v>1</v>
      </c>
      <c r="H52" s="91">
        <f t="shared" si="3"/>
        <v>1</v>
      </c>
    </row>
    <row r="53" spans="1:8" ht="18" customHeight="1" hidden="1">
      <c r="A53" s="51" t="s">
        <v>46</v>
      </c>
      <c r="B53" s="47" t="s">
        <v>47</v>
      </c>
      <c r="C53" s="51"/>
      <c r="D53" s="46">
        <f aca="true" t="shared" si="6" ref="D53:F54">D54</f>
        <v>0</v>
      </c>
      <c r="E53" s="46">
        <f t="shared" si="6"/>
        <v>0</v>
      </c>
      <c r="F53" s="46">
        <f t="shared" si="6"/>
        <v>0</v>
      </c>
      <c r="G53" s="91" t="e">
        <f t="shared" si="2"/>
        <v>#DIV/0!</v>
      </c>
      <c r="H53" s="91" t="e">
        <f t="shared" si="3"/>
        <v>#DIV/0!</v>
      </c>
    </row>
    <row r="54" spans="1:8" ht="23.25" customHeight="1" hidden="1">
      <c r="A54" s="50" t="s">
        <v>51</v>
      </c>
      <c r="B54" s="45" t="s">
        <v>119</v>
      </c>
      <c r="C54" s="50"/>
      <c r="D54" s="46">
        <f t="shared" si="6"/>
        <v>0</v>
      </c>
      <c r="E54" s="46">
        <f t="shared" si="6"/>
        <v>0</v>
      </c>
      <c r="F54" s="46">
        <f t="shared" si="6"/>
        <v>0</v>
      </c>
      <c r="G54" s="91" t="e">
        <f t="shared" si="2"/>
        <v>#DIV/0!</v>
      </c>
      <c r="H54" s="91" t="e">
        <f t="shared" si="3"/>
        <v>#DIV/0!</v>
      </c>
    </row>
    <row r="55" spans="1:8" s="16" customFormat="1" ht="31.5" customHeight="1" hidden="1">
      <c r="A55" s="65"/>
      <c r="B55" s="53" t="s">
        <v>233</v>
      </c>
      <c r="C55" s="65" t="s">
        <v>234</v>
      </c>
      <c r="D55" s="66">
        <v>0</v>
      </c>
      <c r="E55" s="66">
        <v>0</v>
      </c>
      <c r="F55" s="66">
        <v>0</v>
      </c>
      <c r="G55" s="91" t="e">
        <f t="shared" si="2"/>
        <v>#DIV/0!</v>
      </c>
      <c r="H55" s="91" t="e">
        <f t="shared" si="3"/>
        <v>#DIV/0!</v>
      </c>
    </row>
    <row r="56" spans="1:8" ht="18.75" customHeight="1">
      <c r="A56" s="51">
        <v>1000</v>
      </c>
      <c r="B56" s="47" t="s">
        <v>61</v>
      </c>
      <c r="C56" s="51"/>
      <c r="D56" s="46">
        <f>D57</f>
        <v>66</v>
      </c>
      <c r="E56" s="46">
        <f>E57</f>
        <v>33</v>
      </c>
      <c r="F56" s="46">
        <f>F57</f>
        <v>27.5</v>
      </c>
      <c r="G56" s="91">
        <f t="shared" si="2"/>
        <v>0.4166666666666667</v>
      </c>
      <c r="H56" s="91">
        <f t="shared" si="3"/>
        <v>0.8333333333333334</v>
      </c>
    </row>
    <row r="57" spans="1:8" ht="18.75" customHeight="1">
      <c r="A57" s="50">
        <v>1001</v>
      </c>
      <c r="B57" s="45" t="s">
        <v>181</v>
      </c>
      <c r="C57" s="50" t="s">
        <v>62</v>
      </c>
      <c r="D57" s="46">
        <v>66</v>
      </c>
      <c r="E57" s="46">
        <v>33</v>
      </c>
      <c r="F57" s="46">
        <v>27.5</v>
      </c>
      <c r="G57" s="91">
        <f t="shared" si="2"/>
        <v>0.4166666666666667</v>
      </c>
      <c r="H57" s="91">
        <f t="shared" si="3"/>
        <v>0.8333333333333334</v>
      </c>
    </row>
    <row r="58" spans="1:8" ht="18.75" customHeight="1">
      <c r="A58" s="51"/>
      <c r="B58" s="47" t="s">
        <v>100</v>
      </c>
      <c r="C58" s="51"/>
      <c r="D58" s="64">
        <f>D59</f>
        <v>1419.3</v>
      </c>
      <c r="E58" s="64">
        <f>E59</f>
        <v>1409.6</v>
      </c>
      <c r="F58" s="64">
        <f>F59</f>
        <v>1400</v>
      </c>
      <c r="G58" s="91">
        <f t="shared" si="2"/>
        <v>0.9864017473402382</v>
      </c>
      <c r="H58" s="91">
        <f t="shared" si="3"/>
        <v>0.9931895573212259</v>
      </c>
    </row>
    <row r="59" spans="1:8" s="16" customFormat="1" ht="29.25" customHeight="1">
      <c r="A59" s="65"/>
      <c r="B59" s="53" t="s">
        <v>101</v>
      </c>
      <c r="C59" s="65" t="s">
        <v>196</v>
      </c>
      <c r="D59" s="66">
        <v>1419.3</v>
      </c>
      <c r="E59" s="66">
        <v>1409.6</v>
      </c>
      <c r="F59" s="66">
        <v>1400</v>
      </c>
      <c r="G59" s="91">
        <f t="shared" si="2"/>
        <v>0.9864017473402382</v>
      </c>
      <c r="H59" s="91">
        <f t="shared" si="3"/>
        <v>0.9931895573212259</v>
      </c>
    </row>
    <row r="60" spans="1:8" ht="21.75" customHeight="1">
      <c r="A60" s="50"/>
      <c r="B60" s="58" t="s">
        <v>68</v>
      </c>
      <c r="C60" s="80"/>
      <c r="D60" s="81">
        <f>D31+D36+D38+D41+D44+D50+D53+D56+D58</f>
        <v>4583.299999999999</v>
      </c>
      <c r="E60" s="81">
        <f>E31+E36+E38+E41+E44+E50+E53+E56+E58</f>
        <v>3152.5999999999995</v>
      </c>
      <c r="F60" s="81">
        <f>F31+F36+F38+F41+F44+F50+F53+F56+F58</f>
        <v>2656.8</v>
      </c>
      <c r="G60" s="91">
        <f t="shared" si="2"/>
        <v>0.5796696703248753</v>
      </c>
      <c r="H60" s="91">
        <f t="shared" si="3"/>
        <v>0.8427329823003238</v>
      </c>
    </row>
    <row r="61" spans="1:8" ht="25.5" customHeight="1">
      <c r="A61" s="44"/>
      <c r="B61" s="57" t="s">
        <v>83</v>
      </c>
      <c r="C61" s="67"/>
      <c r="D61" s="71">
        <f>D58</f>
        <v>1419.3</v>
      </c>
      <c r="E61" s="71">
        <f>E58</f>
        <v>1409.6</v>
      </c>
      <c r="F61" s="71">
        <f>F58</f>
        <v>1400</v>
      </c>
      <c r="G61" s="91">
        <f t="shared" si="2"/>
        <v>0.9864017473402382</v>
      </c>
      <c r="H61" s="91">
        <f t="shared" si="3"/>
        <v>0.9931895573212259</v>
      </c>
    </row>
    <row r="62" ht="12.75">
      <c r="A62" s="60"/>
    </row>
    <row r="63" ht="12.75">
      <c r="A63" s="60"/>
    </row>
    <row r="64" spans="1:6" ht="15">
      <c r="A64" s="60"/>
      <c r="B64" s="3" t="s">
        <v>93</v>
      </c>
      <c r="C64" s="6"/>
      <c r="F64" s="1">
        <v>637.1</v>
      </c>
    </row>
    <row r="65" spans="1:3" ht="15">
      <c r="A65" s="60"/>
      <c r="B65" s="3"/>
      <c r="C65" s="6"/>
    </row>
    <row r="66" spans="1:3" ht="15">
      <c r="A66" s="60"/>
      <c r="B66" s="3" t="s">
        <v>84</v>
      </c>
      <c r="C66" s="6"/>
    </row>
    <row r="67" spans="1:3" ht="15">
      <c r="A67" s="60"/>
      <c r="B67" s="3" t="s">
        <v>85</v>
      </c>
      <c r="C67" s="6"/>
    </row>
    <row r="68" spans="1:3" ht="15">
      <c r="A68" s="60"/>
      <c r="B68" s="3"/>
      <c r="C68" s="6"/>
    </row>
    <row r="69" spans="1:3" ht="15">
      <c r="A69" s="60"/>
      <c r="B69" s="3" t="s">
        <v>86</v>
      </c>
      <c r="C69" s="6"/>
    </row>
    <row r="70" spans="1:3" ht="15">
      <c r="A70" s="60"/>
      <c r="B70" s="3" t="s">
        <v>87</v>
      </c>
      <c r="C70" s="6"/>
    </row>
    <row r="71" spans="1:3" ht="15">
      <c r="A71" s="60"/>
      <c r="B71" s="3"/>
      <c r="C71" s="6"/>
    </row>
    <row r="72" spans="1:3" ht="15">
      <c r="A72" s="60"/>
      <c r="B72" s="3" t="s">
        <v>88</v>
      </c>
      <c r="C72" s="6"/>
    </row>
    <row r="73" spans="1:3" ht="15">
      <c r="A73" s="60"/>
      <c r="B73" s="3" t="s">
        <v>89</v>
      </c>
      <c r="C73" s="6"/>
    </row>
    <row r="74" spans="1:3" ht="15">
      <c r="A74" s="60"/>
      <c r="B74" s="3"/>
      <c r="C74" s="6"/>
    </row>
    <row r="75" spans="1:3" ht="15">
      <c r="A75" s="60"/>
      <c r="B75" s="3" t="s">
        <v>90</v>
      </c>
      <c r="C75" s="6"/>
    </row>
    <row r="76" spans="1:3" ht="15">
      <c r="A76" s="60"/>
      <c r="B76" s="3" t="s">
        <v>91</v>
      </c>
      <c r="C76" s="6"/>
    </row>
    <row r="77" ht="12.75">
      <c r="A77" s="60"/>
    </row>
    <row r="78" ht="12.75">
      <c r="A78" s="60"/>
    </row>
    <row r="79" spans="1:8" ht="15">
      <c r="A79" s="60"/>
      <c r="B79" s="3" t="s">
        <v>92</v>
      </c>
      <c r="C79" s="6"/>
      <c r="F79" s="61">
        <f>F64+F26-F60</f>
        <v>217.69999999999936</v>
      </c>
      <c r="H79" s="61"/>
    </row>
    <row r="80" ht="12.75">
      <c r="A80" s="60"/>
    </row>
    <row r="81" ht="12.75">
      <c r="A81" s="60"/>
    </row>
    <row r="82" spans="1:3" ht="15">
      <c r="A82" s="60"/>
      <c r="B82" s="3" t="s">
        <v>94</v>
      </c>
      <c r="C82" s="6"/>
    </row>
    <row r="83" spans="1:3" ht="15">
      <c r="A83" s="60"/>
      <c r="B83" s="3" t="s">
        <v>95</v>
      </c>
      <c r="C83" s="6"/>
    </row>
    <row r="84" spans="1:3" ht="15">
      <c r="A84" s="60"/>
      <c r="B84" s="3" t="s">
        <v>96</v>
      </c>
      <c r="C84" s="6"/>
    </row>
  </sheetData>
  <sheetProtection/>
  <mergeCells count="16"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  <mergeCell ref="C29:C30"/>
    <mergeCell ref="G2:G3"/>
    <mergeCell ref="E2:E3"/>
    <mergeCell ref="E29:E30"/>
    <mergeCell ref="F29:F30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86"/>
  <sheetViews>
    <sheetView zoomScalePageLayoutView="0" workbookViewId="0" topLeftCell="A1">
      <selection activeCell="H4" sqref="A1:H16384"/>
    </sheetView>
  </sheetViews>
  <sheetFormatPr defaultColWidth="9.140625" defaultRowHeight="12.75"/>
  <cols>
    <col min="1" max="1" width="6.421875" style="2" customWidth="1"/>
    <col min="2" max="2" width="28.00390625" style="2" customWidth="1"/>
    <col min="3" max="3" width="12.421875" style="95" customWidth="1"/>
    <col min="4" max="5" width="12.421875" style="2" customWidth="1"/>
    <col min="6" max="6" width="11.7109375" style="2" customWidth="1"/>
    <col min="7" max="7" width="10.00390625" style="2" customWidth="1"/>
    <col min="8" max="8" width="11.00390625" style="2" customWidth="1"/>
    <col min="9" max="9" width="9.140625" style="31" customWidth="1"/>
    <col min="10" max="16384" width="9.140625" style="2" customWidth="1"/>
  </cols>
  <sheetData>
    <row r="1" spans="1:9" s="4" customFormat="1" ht="66" customHeight="1">
      <c r="A1" s="225" t="s">
        <v>415</v>
      </c>
      <c r="B1" s="225"/>
      <c r="C1" s="225"/>
      <c r="D1" s="225"/>
      <c r="E1" s="225"/>
      <c r="F1" s="225"/>
      <c r="G1" s="225"/>
      <c r="H1" s="225"/>
      <c r="I1" s="40"/>
    </row>
    <row r="2" spans="1:9" s="1" customFormat="1" ht="12.75" customHeight="1">
      <c r="A2" s="89"/>
      <c r="B2" s="206" t="s">
        <v>2</v>
      </c>
      <c r="C2" s="73"/>
      <c r="D2" s="199" t="s">
        <v>3</v>
      </c>
      <c r="E2" s="204" t="s">
        <v>407</v>
      </c>
      <c r="F2" s="199" t="s">
        <v>4</v>
      </c>
      <c r="G2" s="204" t="s">
        <v>147</v>
      </c>
      <c r="H2" s="204" t="s">
        <v>408</v>
      </c>
      <c r="I2" s="30"/>
    </row>
    <row r="3" spans="1:9" s="1" customFormat="1" ht="19.5" customHeight="1">
      <c r="A3" s="74"/>
      <c r="B3" s="206"/>
      <c r="C3" s="73"/>
      <c r="D3" s="199"/>
      <c r="E3" s="205"/>
      <c r="F3" s="199"/>
      <c r="G3" s="205"/>
      <c r="H3" s="205"/>
      <c r="I3" s="30"/>
    </row>
    <row r="4" spans="1:9" s="1" customFormat="1" ht="30">
      <c r="A4" s="74"/>
      <c r="B4" s="43" t="s">
        <v>82</v>
      </c>
      <c r="C4" s="62"/>
      <c r="D4" s="166">
        <f>D5+D6+D7+D8+D9+D10+D11+D12+D13+D14+D15+D16+D17+D18+D19+D20</f>
        <v>2126.5</v>
      </c>
      <c r="E4" s="166">
        <f>E5+E6+E7+E8+E9+E10+E11+E12+E13+E14+E15+E16+E17+E18+E19+E20</f>
        <v>545</v>
      </c>
      <c r="F4" s="166">
        <f>F5+F6+F7+F8+F9+F10+F11+F12+F13+F14+F15+F16+F17+F18+F19+F20</f>
        <v>757.1000000000001</v>
      </c>
      <c r="G4" s="159">
        <f aca="true" t="shared" si="0" ref="G4:G28">F4/D4</f>
        <v>0.3560310369151188</v>
      </c>
      <c r="H4" s="159">
        <f aca="true" t="shared" si="1" ref="H4:H28">F4/E4</f>
        <v>1.3891743119266058</v>
      </c>
      <c r="I4" s="30"/>
    </row>
    <row r="5" spans="1:9" s="1" customFormat="1" ht="15">
      <c r="A5" s="74"/>
      <c r="B5" s="45" t="s">
        <v>6</v>
      </c>
      <c r="C5" s="50"/>
      <c r="D5" s="165">
        <v>183</v>
      </c>
      <c r="E5" s="165">
        <v>60</v>
      </c>
      <c r="F5" s="165">
        <v>54</v>
      </c>
      <c r="G5" s="161">
        <f t="shared" si="0"/>
        <v>0.29508196721311475</v>
      </c>
      <c r="H5" s="161">
        <f t="shared" si="1"/>
        <v>0.9</v>
      </c>
      <c r="I5" s="30"/>
    </row>
    <row r="6" spans="1:9" s="1" customFormat="1" ht="15" hidden="1">
      <c r="A6" s="74"/>
      <c r="B6" s="45" t="s">
        <v>260</v>
      </c>
      <c r="C6" s="50"/>
      <c r="D6" s="165">
        <v>0</v>
      </c>
      <c r="E6" s="165">
        <v>0</v>
      </c>
      <c r="F6" s="165">
        <v>0</v>
      </c>
      <c r="G6" s="161" t="e">
        <f t="shared" si="0"/>
        <v>#DIV/0!</v>
      </c>
      <c r="H6" s="161" t="e">
        <f t="shared" si="1"/>
        <v>#DIV/0!</v>
      </c>
      <c r="I6" s="30"/>
    </row>
    <row r="7" spans="1:9" s="1" customFormat="1" ht="15">
      <c r="A7" s="74"/>
      <c r="B7" s="45" t="s">
        <v>8</v>
      </c>
      <c r="C7" s="50"/>
      <c r="D7" s="165">
        <v>330</v>
      </c>
      <c r="E7" s="165">
        <v>170</v>
      </c>
      <c r="F7" s="165">
        <v>360.1</v>
      </c>
      <c r="G7" s="161">
        <f t="shared" si="0"/>
        <v>1.0912121212121213</v>
      </c>
      <c r="H7" s="161">
        <f t="shared" si="1"/>
        <v>2.118235294117647</v>
      </c>
      <c r="I7" s="30"/>
    </row>
    <row r="8" spans="1:9" s="1" customFormat="1" ht="15">
      <c r="A8" s="74"/>
      <c r="B8" s="45" t="s">
        <v>9</v>
      </c>
      <c r="C8" s="50"/>
      <c r="D8" s="165">
        <v>200</v>
      </c>
      <c r="E8" s="165">
        <v>30</v>
      </c>
      <c r="F8" s="165">
        <v>11.6</v>
      </c>
      <c r="G8" s="161">
        <f t="shared" si="0"/>
        <v>0.057999999999999996</v>
      </c>
      <c r="H8" s="161">
        <f t="shared" si="1"/>
        <v>0.38666666666666666</v>
      </c>
      <c r="I8" s="30"/>
    </row>
    <row r="9" spans="1:9" s="1" customFormat="1" ht="15">
      <c r="A9" s="74"/>
      <c r="B9" s="45" t="s">
        <v>10</v>
      </c>
      <c r="C9" s="50"/>
      <c r="D9" s="165">
        <v>1400</v>
      </c>
      <c r="E9" s="165">
        <v>280</v>
      </c>
      <c r="F9" s="165">
        <v>255.2</v>
      </c>
      <c r="G9" s="161">
        <f t="shared" si="0"/>
        <v>0.18228571428571427</v>
      </c>
      <c r="H9" s="161">
        <f t="shared" si="1"/>
        <v>0.9114285714285714</v>
      </c>
      <c r="I9" s="30"/>
    </row>
    <row r="10" spans="1:9" s="1" customFormat="1" ht="15">
      <c r="A10" s="74"/>
      <c r="B10" s="45" t="s">
        <v>107</v>
      </c>
      <c r="C10" s="50"/>
      <c r="D10" s="165">
        <v>13.5</v>
      </c>
      <c r="E10" s="165">
        <v>5</v>
      </c>
      <c r="F10" s="165">
        <v>24.2</v>
      </c>
      <c r="G10" s="161">
        <f t="shared" si="0"/>
        <v>1.7925925925925925</v>
      </c>
      <c r="H10" s="161">
        <f t="shared" si="1"/>
        <v>4.84</v>
      </c>
      <c r="I10" s="30"/>
    </row>
    <row r="11" spans="1:9" s="1" customFormat="1" ht="25.5">
      <c r="A11" s="74"/>
      <c r="B11" s="45" t="s">
        <v>11</v>
      </c>
      <c r="C11" s="50"/>
      <c r="D11" s="165">
        <v>0</v>
      </c>
      <c r="E11" s="165">
        <v>0</v>
      </c>
      <c r="F11" s="165">
        <v>0</v>
      </c>
      <c r="G11" s="161">
        <v>0</v>
      </c>
      <c r="H11" s="161">
        <v>0</v>
      </c>
      <c r="I11" s="30"/>
    </row>
    <row r="12" spans="1:9" s="1" customFormat="1" ht="15">
      <c r="A12" s="74"/>
      <c r="B12" s="45" t="s">
        <v>12</v>
      </c>
      <c r="C12" s="50"/>
      <c r="D12" s="165">
        <v>0</v>
      </c>
      <c r="E12" s="165">
        <v>0</v>
      </c>
      <c r="F12" s="165">
        <v>0</v>
      </c>
      <c r="G12" s="161">
        <v>0</v>
      </c>
      <c r="H12" s="161">
        <v>0</v>
      </c>
      <c r="I12" s="30"/>
    </row>
    <row r="13" spans="1:9" s="1" customFormat="1" ht="15">
      <c r="A13" s="74"/>
      <c r="B13" s="45" t="s">
        <v>13</v>
      </c>
      <c r="C13" s="50"/>
      <c r="D13" s="165">
        <v>0</v>
      </c>
      <c r="E13" s="165">
        <v>0</v>
      </c>
      <c r="F13" s="165">
        <v>0</v>
      </c>
      <c r="G13" s="161">
        <v>0</v>
      </c>
      <c r="H13" s="161">
        <v>0</v>
      </c>
      <c r="I13" s="30"/>
    </row>
    <row r="14" spans="1:9" s="1" customFormat="1" ht="15">
      <c r="A14" s="74"/>
      <c r="B14" s="45" t="s">
        <v>15</v>
      </c>
      <c r="C14" s="50"/>
      <c r="D14" s="165">
        <v>0</v>
      </c>
      <c r="E14" s="165">
        <v>0</v>
      </c>
      <c r="F14" s="165">
        <v>0</v>
      </c>
      <c r="G14" s="161">
        <v>0</v>
      </c>
      <c r="H14" s="161">
        <v>0</v>
      </c>
      <c r="I14" s="30"/>
    </row>
    <row r="15" spans="1:9" s="1" customFormat="1" ht="15">
      <c r="A15" s="74"/>
      <c r="B15" s="45" t="s">
        <v>16</v>
      </c>
      <c r="C15" s="50"/>
      <c r="D15" s="165">
        <v>0</v>
      </c>
      <c r="E15" s="165">
        <v>0</v>
      </c>
      <c r="F15" s="165">
        <v>0</v>
      </c>
      <c r="G15" s="161">
        <v>0</v>
      </c>
      <c r="H15" s="161">
        <v>0</v>
      </c>
      <c r="I15" s="30"/>
    </row>
    <row r="16" spans="1:9" s="1" customFormat="1" ht="42" customHeight="1">
      <c r="A16" s="74"/>
      <c r="B16" s="45" t="s">
        <v>114</v>
      </c>
      <c r="C16" s="50"/>
      <c r="D16" s="165">
        <v>0</v>
      </c>
      <c r="E16" s="165">
        <v>0</v>
      </c>
      <c r="F16" s="165">
        <v>0</v>
      </c>
      <c r="G16" s="161">
        <v>0</v>
      </c>
      <c r="H16" s="161">
        <v>0</v>
      </c>
      <c r="I16" s="30"/>
    </row>
    <row r="17" spans="1:9" s="1" customFormat="1" ht="34.5" customHeight="1">
      <c r="A17" s="74"/>
      <c r="B17" s="45" t="s">
        <v>117</v>
      </c>
      <c r="C17" s="50"/>
      <c r="D17" s="165">
        <v>0</v>
      </c>
      <c r="E17" s="165">
        <v>0</v>
      </c>
      <c r="F17" s="165">
        <v>52</v>
      </c>
      <c r="G17" s="161">
        <v>0</v>
      </c>
      <c r="H17" s="161">
        <v>0</v>
      </c>
      <c r="I17" s="30"/>
    </row>
    <row r="18" spans="1:9" s="1" customFormat="1" ht="25.5">
      <c r="A18" s="74"/>
      <c r="B18" s="45" t="s">
        <v>19</v>
      </c>
      <c r="C18" s="50"/>
      <c r="D18" s="165">
        <v>0</v>
      </c>
      <c r="E18" s="165">
        <v>0</v>
      </c>
      <c r="F18" s="165">
        <v>0</v>
      </c>
      <c r="G18" s="161">
        <v>0</v>
      </c>
      <c r="H18" s="161">
        <v>0</v>
      </c>
      <c r="I18" s="30"/>
    </row>
    <row r="19" spans="1:9" s="1" customFormat="1" ht="15">
      <c r="A19" s="74"/>
      <c r="B19" s="45" t="s">
        <v>120</v>
      </c>
      <c r="C19" s="50"/>
      <c r="D19" s="165">
        <v>0</v>
      </c>
      <c r="E19" s="165">
        <v>0</v>
      </c>
      <c r="F19" s="165">
        <v>0</v>
      </c>
      <c r="G19" s="161">
        <v>0</v>
      </c>
      <c r="H19" s="161">
        <v>0</v>
      </c>
      <c r="I19" s="30"/>
    </row>
    <row r="20" spans="1:9" s="1" customFormat="1" ht="15">
      <c r="A20" s="74"/>
      <c r="B20" s="45" t="s">
        <v>22</v>
      </c>
      <c r="C20" s="50"/>
      <c r="D20" s="165">
        <v>0</v>
      </c>
      <c r="E20" s="165">
        <v>0</v>
      </c>
      <c r="F20" s="165"/>
      <c r="G20" s="161">
        <v>0</v>
      </c>
      <c r="H20" s="161">
        <v>0</v>
      </c>
      <c r="I20" s="30"/>
    </row>
    <row r="21" spans="1:9" s="1" customFormat="1" ht="30.75" customHeight="1">
      <c r="A21" s="74"/>
      <c r="B21" s="47" t="s">
        <v>81</v>
      </c>
      <c r="C21" s="51"/>
      <c r="D21" s="165">
        <f>D22+D23+D24+D25+D26</f>
        <v>454.2</v>
      </c>
      <c r="E21" s="165">
        <f>E22+E23+E24+E25+E26</f>
        <v>227.1</v>
      </c>
      <c r="F21" s="165">
        <f>F22+F23+F24+F25+F26</f>
        <v>98.5</v>
      </c>
      <c r="G21" s="161">
        <f t="shared" si="0"/>
        <v>0.21686481726111845</v>
      </c>
      <c r="H21" s="161">
        <f t="shared" si="1"/>
        <v>0.4337296345222369</v>
      </c>
      <c r="I21" s="30"/>
    </row>
    <row r="22" spans="1:9" s="1" customFormat="1" ht="15">
      <c r="A22" s="74"/>
      <c r="B22" s="45" t="s">
        <v>24</v>
      </c>
      <c r="C22" s="50"/>
      <c r="D22" s="165">
        <v>294.2</v>
      </c>
      <c r="E22" s="165">
        <v>147.1</v>
      </c>
      <c r="F22" s="165">
        <v>50</v>
      </c>
      <c r="G22" s="161">
        <f t="shared" si="0"/>
        <v>0.16995241332426922</v>
      </c>
      <c r="H22" s="161">
        <f t="shared" si="1"/>
        <v>0.33990482664853844</v>
      </c>
      <c r="I22" s="30"/>
    </row>
    <row r="23" spans="1:9" s="1" customFormat="1" ht="15">
      <c r="A23" s="74"/>
      <c r="B23" s="45" t="s">
        <v>102</v>
      </c>
      <c r="C23" s="50"/>
      <c r="D23" s="165">
        <v>160</v>
      </c>
      <c r="E23" s="165">
        <v>80</v>
      </c>
      <c r="F23" s="165">
        <v>48.5</v>
      </c>
      <c r="G23" s="161">
        <f t="shared" si="0"/>
        <v>0.303125</v>
      </c>
      <c r="H23" s="161">
        <f t="shared" si="1"/>
        <v>0.60625</v>
      </c>
      <c r="I23" s="30"/>
    </row>
    <row r="24" spans="1:9" s="1" customFormat="1" ht="25.5">
      <c r="A24" s="74"/>
      <c r="B24" s="45" t="s">
        <v>67</v>
      </c>
      <c r="C24" s="50"/>
      <c r="D24" s="165">
        <v>0</v>
      </c>
      <c r="E24" s="165">
        <v>0</v>
      </c>
      <c r="F24" s="165">
        <v>0</v>
      </c>
      <c r="G24" s="161">
        <v>0</v>
      </c>
      <c r="H24" s="161">
        <v>0</v>
      </c>
      <c r="I24" s="30"/>
    </row>
    <row r="25" spans="1:9" s="1" customFormat="1" ht="30.75" customHeight="1" thickBot="1">
      <c r="A25" s="74"/>
      <c r="B25" s="84" t="s">
        <v>155</v>
      </c>
      <c r="C25" s="85"/>
      <c r="D25" s="165">
        <v>0</v>
      </c>
      <c r="E25" s="165">
        <v>0</v>
      </c>
      <c r="F25" s="165">
        <v>0</v>
      </c>
      <c r="G25" s="161">
        <v>0</v>
      </c>
      <c r="H25" s="161">
        <v>0</v>
      </c>
      <c r="I25" s="30"/>
    </row>
    <row r="26" spans="1:9" s="1" customFormat="1" ht="42.75" customHeight="1">
      <c r="A26" s="74"/>
      <c r="B26" s="45" t="s">
        <v>27</v>
      </c>
      <c r="C26" s="50"/>
      <c r="D26" s="165">
        <v>0</v>
      </c>
      <c r="E26" s="165">
        <v>0</v>
      </c>
      <c r="F26" s="165">
        <v>0</v>
      </c>
      <c r="G26" s="161">
        <v>0</v>
      </c>
      <c r="H26" s="161">
        <v>0</v>
      </c>
      <c r="I26" s="30"/>
    </row>
    <row r="27" spans="1:9" s="1" customFormat="1" ht="21" customHeight="1">
      <c r="A27" s="74"/>
      <c r="B27" s="48" t="s">
        <v>28</v>
      </c>
      <c r="C27" s="63"/>
      <c r="D27" s="164">
        <f>D4+D21</f>
        <v>2580.7</v>
      </c>
      <c r="E27" s="164">
        <f>E4+E21</f>
        <v>772.1</v>
      </c>
      <c r="F27" s="164">
        <f>F4+F21</f>
        <v>855.6000000000001</v>
      </c>
      <c r="G27" s="161">
        <f t="shared" si="0"/>
        <v>0.33153795481846016</v>
      </c>
      <c r="H27" s="161">
        <f t="shared" si="1"/>
        <v>1.108146613133014</v>
      </c>
      <c r="I27" s="30"/>
    </row>
    <row r="28" spans="1:9" s="1" customFormat="1" ht="21" customHeight="1">
      <c r="A28" s="74"/>
      <c r="B28" s="45" t="s">
        <v>108</v>
      </c>
      <c r="C28" s="50"/>
      <c r="D28" s="165">
        <f>D4</f>
        <v>2126.5</v>
      </c>
      <c r="E28" s="165">
        <f>E4</f>
        <v>545</v>
      </c>
      <c r="F28" s="165">
        <f>F4</f>
        <v>757.1000000000001</v>
      </c>
      <c r="G28" s="161">
        <f t="shared" si="0"/>
        <v>0.3560310369151188</v>
      </c>
      <c r="H28" s="161">
        <f t="shared" si="1"/>
        <v>1.3891743119266058</v>
      </c>
      <c r="I28" s="30"/>
    </row>
    <row r="29" spans="1:9" s="1" customFormat="1" ht="12.75">
      <c r="A29" s="201"/>
      <c r="B29" s="216"/>
      <c r="C29" s="216"/>
      <c r="D29" s="216"/>
      <c r="E29" s="216"/>
      <c r="F29" s="216"/>
      <c r="G29" s="216"/>
      <c r="H29" s="217"/>
      <c r="I29" s="30"/>
    </row>
    <row r="30" spans="1:9" s="1" customFormat="1" ht="15" customHeight="1">
      <c r="A30" s="221" t="s">
        <v>159</v>
      </c>
      <c r="B30" s="206" t="s">
        <v>29</v>
      </c>
      <c r="C30" s="214" t="s">
        <v>192</v>
      </c>
      <c r="D30" s="200" t="s">
        <v>3</v>
      </c>
      <c r="E30" s="194" t="s">
        <v>407</v>
      </c>
      <c r="F30" s="194" t="s">
        <v>4</v>
      </c>
      <c r="G30" s="218" t="s">
        <v>147</v>
      </c>
      <c r="H30" s="194" t="s">
        <v>408</v>
      </c>
      <c r="I30" s="30"/>
    </row>
    <row r="31" spans="1:9" s="1" customFormat="1" ht="15" customHeight="1">
      <c r="A31" s="221"/>
      <c r="B31" s="206"/>
      <c r="C31" s="215"/>
      <c r="D31" s="200"/>
      <c r="E31" s="195"/>
      <c r="F31" s="195"/>
      <c r="G31" s="219"/>
      <c r="H31" s="195"/>
      <c r="I31" s="30"/>
    </row>
    <row r="32" spans="1:9" s="1" customFormat="1" ht="25.5">
      <c r="A32" s="51" t="s">
        <v>69</v>
      </c>
      <c r="B32" s="47" t="s">
        <v>30</v>
      </c>
      <c r="C32" s="51"/>
      <c r="D32" s="64">
        <f>D33+D34+D35</f>
        <v>1801.9</v>
      </c>
      <c r="E32" s="64">
        <f>E33+E34+E35</f>
        <v>935.3000000000001</v>
      </c>
      <c r="F32" s="64">
        <f>F33+F34+F35</f>
        <v>808.2</v>
      </c>
      <c r="G32" s="91">
        <f>F32/D32</f>
        <v>0.448526555302736</v>
      </c>
      <c r="H32" s="91">
        <f>F32/E32</f>
        <v>0.8641077729070886</v>
      </c>
      <c r="I32" s="30"/>
    </row>
    <row r="33" spans="1:9" s="1" customFormat="1" ht="80.25" customHeight="1">
      <c r="A33" s="50" t="s">
        <v>72</v>
      </c>
      <c r="B33" s="45" t="s">
        <v>163</v>
      </c>
      <c r="C33" s="50" t="s">
        <v>72</v>
      </c>
      <c r="D33" s="46">
        <v>1786.7</v>
      </c>
      <c r="E33" s="46">
        <v>927.7</v>
      </c>
      <c r="F33" s="46">
        <v>807.2</v>
      </c>
      <c r="G33" s="91">
        <f aca="true" t="shared" si="2" ref="G33:G63">F33/D33</f>
        <v>0.45178261599597025</v>
      </c>
      <c r="H33" s="91">
        <f aca="true" t="shared" si="3" ref="H33:H63">F33/E33</f>
        <v>0.870108871402393</v>
      </c>
      <c r="I33" s="30"/>
    </row>
    <row r="34" spans="1:9" s="1" customFormat="1" ht="18.75" customHeight="1">
      <c r="A34" s="50" t="s">
        <v>74</v>
      </c>
      <c r="B34" s="45" t="s">
        <v>35</v>
      </c>
      <c r="C34" s="50" t="s">
        <v>74</v>
      </c>
      <c r="D34" s="46">
        <v>10</v>
      </c>
      <c r="E34" s="46">
        <v>5</v>
      </c>
      <c r="F34" s="46">
        <v>0</v>
      </c>
      <c r="G34" s="91">
        <f t="shared" si="2"/>
        <v>0</v>
      </c>
      <c r="H34" s="91">
        <f t="shared" si="3"/>
        <v>0</v>
      </c>
      <c r="I34" s="30"/>
    </row>
    <row r="35" spans="1:9" s="1" customFormat="1" ht="25.5">
      <c r="A35" s="50" t="s">
        <v>130</v>
      </c>
      <c r="B35" s="45" t="s">
        <v>123</v>
      </c>
      <c r="C35" s="50"/>
      <c r="D35" s="46">
        <f>D36+D37</f>
        <v>5.2</v>
      </c>
      <c r="E35" s="46">
        <f>E36+E37</f>
        <v>2.6</v>
      </c>
      <c r="F35" s="46">
        <f>F36+F37</f>
        <v>1</v>
      </c>
      <c r="G35" s="91">
        <f t="shared" si="2"/>
        <v>0.1923076923076923</v>
      </c>
      <c r="H35" s="91">
        <f t="shared" si="3"/>
        <v>0.3846153846153846</v>
      </c>
      <c r="I35" s="30"/>
    </row>
    <row r="36" spans="1:9" s="16" customFormat="1" ht="30.75" customHeight="1">
      <c r="A36" s="65"/>
      <c r="B36" s="53" t="s">
        <v>209</v>
      </c>
      <c r="C36" s="65" t="s">
        <v>210</v>
      </c>
      <c r="D36" s="66">
        <v>5.2</v>
      </c>
      <c r="E36" s="66">
        <v>2.6</v>
      </c>
      <c r="F36" s="66">
        <v>1</v>
      </c>
      <c r="G36" s="91">
        <f t="shared" si="2"/>
        <v>0.1923076923076923</v>
      </c>
      <c r="H36" s="91">
        <f t="shared" si="3"/>
        <v>0.3846153846153846</v>
      </c>
      <c r="I36" s="37"/>
    </row>
    <row r="37" spans="1:9" s="16" customFormat="1" ht="39" customHeight="1" hidden="1">
      <c r="A37" s="65"/>
      <c r="B37" s="53" t="s">
        <v>242</v>
      </c>
      <c r="C37" s="65" t="s">
        <v>241</v>
      </c>
      <c r="D37" s="66">
        <v>0</v>
      </c>
      <c r="E37" s="66">
        <v>0</v>
      </c>
      <c r="F37" s="66">
        <v>0</v>
      </c>
      <c r="G37" s="91" t="e">
        <f t="shared" si="2"/>
        <v>#DIV/0!</v>
      </c>
      <c r="H37" s="91" t="e">
        <f t="shared" si="3"/>
        <v>#DIV/0!</v>
      </c>
      <c r="I37" s="37"/>
    </row>
    <row r="38" spans="1:9" s="1" customFormat="1" ht="18" customHeight="1">
      <c r="A38" s="51" t="s">
        <v>111</v>
      </c>
      <c r="B38" s="47" t="s">
        <v>104</v>
      </c>
      <c r="C38" s="51"/>
      <c r="D38" s="64">
        <f>D39</f>
        <v>160</v>
      </c>
      <c r="E38" s="64">
        <f>E39</f>
        <v>160</v>
      </c>
      <c r="F38" s="64">
        <f>F39</f>
        <v>48.5</v>
      </c>
      <c r="G38" s="91">
        <f t="shared" si="2"/>
        <v>0.303125</v>
      </c>
      <c r="H38" s="91">
        <f t="shared" si="3"/>
        <v>0.303125</v>
      </c>
      <c r="I38" s="30"/>
    </row>
    <row r="39" spans="1:9" s="1" customFormat="1" ht="54" customHeight="1">
      <c r="A39" s="50" t="s">
        <v>112</v>
      </c>
      <c r="B39" s="45" t="s">
        <v>168</v>
      </c>
      <c r="C39" s="50" t="s">
        <v>193</v>
      </c>
      <c r="D39" s="46">
        <v>160</v>
      </c>
      <c r="E39" s="46">
        <v>160</v>
      </c>
      <c r="F39" s="46">
        <v>48.5</v>
      </c>
      <c r="G39" s="91">
        <f t="shared" si="2"/>
        <v>0.303125</v>
      </c>
      <c r="H39" s="91">
        <f t="shared" si="3"/>
        <v>0.303125</v>
      </c>
      <c r="I39" s="30"/>
    </row>
    <row r="40" spans="1:9" s="1" customFormat="1" ht="25.5" hidden="1">
      <c r="A40" s="51" t="s">
        <v>75</v>
      </c>
      <c r="B40" s="47" t="s">
        <v>38</v>
      </c>
      <c r="C40" s="51"/>
      <c r="D40" s="64">
        <f aca="true" t="shared" si="4" ref="D40:F41">D41</f>
        <v>0</v>
      </c>
      <c r="E40" s="64">
        <f t="shared" si="4"/>
        <v>0</v>
      </c>
      <c r="F40" s="64">
        <f t="shared" si="4"/>
        <v>0</v>
      </c>
      <c r="G40" s="91" t="e">
        <f t="shared" si="2"/>
        <v>#DIV/0!</v>
      </c>
      <c r="H40" s="91" t="e">
        <f t="shared" si="3"/>
        <v>#DIV/0!</v>
      </c>
      <c r="I40" s="30"/>
    </row>
    <row r="41" spans="1:9" s="1" customFormat="1" ht="25.5" hidden="1">
      <c r="A41" s="50" t="s">
        <v>113</v>
      </c>
      <c r="B41" s="45" t="s">
        <v>106</v>
      </c>
      <c r="C41" s="50"/>
      <c r="D41" s="46">
        <f>D42</f>
        <v>0</v>
      </c>
      <c r="E41" s="46">
        <f>E42</f>
        <v>0</v>
      </c>
      <c r="F41" s="46">
        <f t="shared" si="4"/>
        <v>0</v>
      </c>
      <c r="G41" s="91" t="e">
        <f t="shared" si="2"/>
        <v>#DIV/0!</v>
      </c>
      <c r="H41" s="91" t="e">
        <f t="shared" si="3"/>
        <v>#DIV/0!</v>
      </c>
      <c r="I41" s="30"/>
    </row>
    <row r="42" spans="1:9" s="16" customFormat="1" ht="54" customHeight="1" hidden="1">
      <c r="A42" s="65"/>
      <c r="B42" s="53" t="s">
        <v>200</v>
      </c>
      <c r="C42" s="65" t="s">
        <v>199</v>
      </c>
      <c r="D42" s="66">
        <v>0</v>
      </c>
      <c r="E42" s="66">
        <v>0</v>
      </c>
      <c r="F42" s="66">
        <v>0</v>
      </c>
      <c r="G42" s="91" t="e">
        <f t="shared" si="2"/>
        <v>#DIV/0!</v>
      </c>
      <c r="H42" s="91" t="e">
        <f t="shared" si="3"/>
        <v>#DIV/0!</v>
      </c>
      <c r="I42" s="37"/>
    </row>
    <row r="43" spans="1:9" s="16" customFormat="1" ht="28.5" customHeight="1">
      <c r="A43" s="51" t="s">
        <v>76</v>
      </c>
      <c r="B43" s="47" t="s">
        <v>40</v>
      </c>
      <c r="C43" s="51"/>
      <c r="D43" s="64">
        <f aca="true" t="shared" si="5" ref="D43:F44">D44</f>
        <v>7.5</v>
      </c>
      <c r="E43" s="64">
        <f t="shared" si="5"/>
        <v>7.5</v>
      </c>
      <c r="F43" s="64">
        <f t="shared" si="5"/>
        <v>7.5</v>
      </c>
      <c r="G43" s="91">
        <f t="shared" si="2"/>
        <v>1</v>
      </c>
      <c r="H43" s="91">
        <f t="shared" si="3"/>
        <v>1</v>
      </c>
      <c r="I43" s="37"/>
    </row>
    <row r="44" spans="1:9" s="16" customFormat="1" ht="37.5" customHeight="1">
      <c r="A44" s="67" t="s">
        <v>77</v>
      </c>
      <c r="B44" s="57" t="s">
        <v>125</v>
      </c>
      <c r="C44" s="50"/>
      <c r="D44" s="46">
        <f t="shared" si="5"/>
        <v>7.5</v>
      </c>
      <c r="E44" s="46">
        <f t="shared" si="5"/>
        <v>7.5</v>
      </c>
      <c r="F44" s="46">
        <f t="shared" si="5"/>
        <v>7.5</v>
      </c>
      <c r="G44" s="91">
        <f t="shared" si="2"/>
        <v>1</v>
      </c>
      <c r="H44" s="91">
        <f t="shared" si="3"/>
        <v>1</v>
      </c>
      <c r="I44" s="37"/>
    </row>
    <row r="45" spans="1:9" s="16" customFormat="1" ht="54" customHeight="1">
      <c r="A45" s="65"/>
      <c r="B45" s="54" t="s">
        <v>208</v>
      </c>
      <c r="C45" s="65" t="s">
        <v>369</v>
      </c>
      <c r="D45" s="66">
        <v>7.5</v>
      </c>
      <c r="E45" s="66">
        <v>7.5</v>
      </c>
      <c r="F45" s="66">
        <v>7.5</v>
      </c>
      <c r="G45" s="91">
        <f t="shared" si="2"/>
        <v>1</v>
      </c>
      <c r="H45" s="91">
        <f t="shared" si="3"/>
        <v>1</v>
      </c>
      <c r="I45" s="37"/>
    </row>
    <row r="46" spans="1:9" s="1" customFormat="1" ht="38.25">
      <c r="A46" s="51" t="s">
        <v>78</v>
      </c>
      <c r="B46" s="47" t="s">
        <v>41</v>
      </c>
      <c r="C46" s="51"/>
      <c r="D46" s="64">
        <f>D47</f>
        <v>299.5</v>
      </c>
      <c r="E46" s="64">
        <f>E47</f>
        <v>182.9</v>
      </c>
      <c r="F46" s="64">
        <f>F47</f>
        <v>165.9</v>
      </c>
      <c r="G46" s="91">
        <f t="shared" si="2"/>
        <v>0.553923205342237</v>
      </c>
      <c r="H46" s="91">
        <f t="shared" si="3"/>
        <v>0.9070530344450519</v>
      </c>
      <c r="I46" s="30"/>
    </row>
    <row r="47" spans="1:9" s="1" customFormat="1" ht="12.75">
      <c r="A47" s="50" t="s">
        <v>44</v>
      </c>
      <c r="B47" s="45" t="s">
        <v>45</v>
      </c>
      <c r="C47" s="50"/>
      <c r="D47" s="46">
        <f>D48+D49+D51+D50</f>
        <v>299.5</v>
      </c>
      <c r="E47" s="46">
        <f>E48+E49+E51+E50</f>
        <v>182.9</v>
      </c>
      <c r="F47" s="46">
        <f>F48+F49+F51+F50</f>
        <v>165.9</v>
      </c>
      <c r="G47" s="91">
        <f t="shared" si="2"/>
        <v>0.553923205342237</v>
      </c>
      <c r="H47" s="91">
        <f t="shared" si="3"/>
        <v>0.9070530344450519</v>
      </c>
      <c r="I47" s="30"/>
    </row>
    <row r="48" spans="1:9" s="16" customFormat="1" ht="12.75">
      <c r="A48" s="65"/>
      <c r="B48" s="53" t="s">
        <v>99</v>
      </c>
      <c r="C48" s="50" t="s">
        <v>316</v>
      </c>
      <c r="D48" s="66">
        <v>260</v>
      </c>
      <c r="E48" s="66">
        <v>143.4</v>
      </c>
      <c r="F48" s="66">
        <v>127.8</v>
      </c>
      <c r="G48" s="91">
        <f t="shared" si="2"/>
        <v>0.49153846153846154</v>
      </c>
      <c r="H48" s="91">
        <f t="shared" si="3"/>
        <v>0.8912133891213389</v>
      </c>
      <c r="I48" s="37"/>
    </row>
    <row r="49" spans="1:9" s="16" customFormat="1" ht="12.75" hidden="1">
      <c r="A49" s="65"/>
      <c r="B49" s="53" t="s">
        <v>231</v>
      </c>
      <c r="C49" s="65" t="s">
        <v>317</v>
      </c>
      <c r="D49" s="66">
        <v>0</v>
      </c>
      <c r="E49" s="66">
        <v>0</v>
      </c>
      <c r="F49" s="66">
        <v>0</v>
      </c>
      <c r="G49" s="91" t="e">
        <f t="shared" si="2"/>
        <v>#DIV/0!</v>
      </c>
      <c r="H49" s="91" t="e">
        <f t="shared" si="3"/>
        <v>#DIV/0!</v>
      </c>
      <c r="I49" s="37"/>
    </row>
    <row r="50" spans="1:9" s="16" customFormat="1" ht="12.75" hidden="1">
      <c r="A50" s="65"/>
      <c r="B50" s="53" t="s">
        <v>313</v>
      </c>
      <c r="C50" s="65" t="s">
        <v>318</v>
      </c>
      <c r="D50" s="66">
        <v>0</v>
      </c>
      <c r="E50" s="66">
        <v>0</v>
      </c>
      <c r="F50" s="66">
        <v>0</v>
      </c>
      <c r="G50" s="91" t="e">
        <f t="shared" si="2"/>
        <v>#DIV/0!</v>
      </c>
      <c r="H50" s="91" t="e">
        <f t="shared" si="3"/>
        <v>#DIV/0!</v>
      </c>
      <c r="I50" s="37"/>
    </row>
    <row r="51" spans="1:9" s="16" customFormat="1" ht="31.5" customHeight="1">
      <c r="A51" s="65"/>
      <c r="B51" s="53" t="s">
        <v>178</v>
      </c>
      <c r="C51" s="65" t="s">
        <v>319</v>
      </c>
      <c r="D51" s="66">
        <v>39.5</v>
      </c>
      <c r="E51" s="66">
        <v>39.5</v>
      </c>
      <c r="F51" s="66">
        <v>38.1</v>
      </c>
      <c r="G51" s="91">
        <f t="shared" si="2"/>
        <v>0.9645569620253165</v>
      </c>
      <c r="H51" s="91">
        <f t="shared" si="3"/>
        <v>0.9645569620253165</v>
      </c>
      <c r="I51" s="37"/>
    </row>
    <row r="52" spans="1:9" s="1" customFormat="1" ht="25.5">
      <c r="A52" s="55" t="s">
        <v>128</v>
      </c>
      <c r="B52" s="56" t="s">
        <v>126</v>
      </c>
      <c r="C52" s="55"/>
      <c r="D52" s="64">
        <f>D54</f>
        <v>1</v>
      </c>
      <c r="E52" s="64">
        <f>E54</f>
        <v>1</v>
      </c>
      <c r="F52" s="64">
        <f>F54</f>
        <v>1</v>
      </c>
      <c r="G52" s="91">
        <f t="shared" si="2"/>
        <v>1</v>
      </c>
      <c r="H52" s="91">
        <f t="shared" si="3"/>
        <v>1</v>
      </c>
      <c r="I52" s="30"/>
    </row>
    <row r="53" spans="1:9" s="1" customFormat="1" ht="25.5">
      <c r="A53" s="67" t="s">
        <v>122</v>
      </c>
      <c r="B53" s="45" t="s">
        <v>129</v>
      </c>
      <c r="C53" s="50"/>
      <c r="D53" s="46">
        <f>D54</f>
        <v>1</v>
      </c>
      <c r="E53" s="46">
        <f>E54</f>
        <v>1</v>
      </c>
      <c r="F53" s="46">
        <f>F54</f>
        <v>1</v>
      </c>
      <c r="G53" s="91">
        <f t="shared" si="2"/>
        <v>1</v>
      </c>
      <c r="H53" s="91">
        <f t="shared" si="3"/>
        <v>1</v>
      </c>
      <c r="I53" s="30"/>
    </row>
    <row r="54" spans="1:9" s="16" customFormat="1" ht="31.5" customHeight="1">
      <c r="A54" s="65"/>
      <c r="B54" s="53" t="s">
        <v>238</v>
      </c>
      <c r="C54" s="65" t="s">
        <v>320</v>
      </c>
      <c r="D54" s="66">
        <v>1</v>
      </c>
      <c r="E54" s="66">
        <v>1</v>
      </c>
      <c r="F54" s="66">
        <v>1</v>
      </c>
      <c r="G54" s="91">
        <f t="shared" si="2"/>
        <v>1</v>
      </c>
      <c r="H54" s="91">
        <f t="shared" si="3"/>
        <v>1</v>
      </c>
      <c r="I54" s="37"/>
    </row>
    <row r="55" spans="1:9" s="1" customFormat="1" ht="12.75" hidden="1">
      <c r="A55" s="51" t="s">
        <v>46</v>
      </c>
      <c r="B55" s="47" t="s">
        <v>47</v>
      </c>
      <c r="C55" s="51"/>
      <c r="D55" s="64">
        <f aca="true" t="shared" si="6" ref="D55:F56">D56</f>
        <v>0</v>
      </c>
      <c r="E55" s="64">
        <f t="shared" si="6"/>
        <v>0</v>
      </c>
      <c r="F55" s="64">
        <f t="shared" si="6"/>
        <v>0</v>
      </c>
      <c r="G55" s="91" t="e">
        <f t="shared" si="2"/>
        <v>#DIV/0!</v>
      </c>
      <c r="H55" s="91" t="e">
        <f t="shared" si="3"/>
        <v>#DIV/0!</v>
      </c>
      <c r="I55" s="30"/>
    </row>
    <row r="56" spans="1:9" s="1" customFormat="1" ht="12.75" hidden="1">
      <c r="A56" s="50" t="s">
        <v>51</v>
      </c>
      <c r="B56" s="45" t="s">
        <v>52</v>
      </c>
      <c r="C56" s="50"/>
      <c r="D56" s="46">
        <f t="shared" si="6"/>
        <v>0</v>
      </c>
      <c r="E56" s="46">
        <f t="shared" si="6"/>
        <v>0</v>
      </c>
      <c r="F56" s="46">
        <f t="shared" si="6"/>
        <v>0</v>
      </c>
      <c r="G56" s="91" t="e">
        <f t="shared" si="2"/>
        <v>#DIV/0!</v>
      </c>
      <c r="H56" s="91" t="e">
        <f t="shared" si="3"/>
        <v>#DIV/0!</v>
      </c>
      <c r="I56" s="30"/>
    </row>
    <row r="57" spans="1:9" s="16" customFormat="1" ht="40.5" customHeight="1" hidden="1">
      <c r="A57" s="65"/>
      <c r="B57" s="53" t="s">
        <v>233</v>
      </c>
      <c r="C57" s="65" t="s">
        <v>234</v>
      </c>
      <c r="D57" s="66">
        <v>0</v>
      </c>
      <c r="E57" s="66">
        <v>0</v>
      </c>
      <c r="F57" s="66">
        <v>0</v>
      </c>
      <c r="G57" s="91" t="e">
        <f t="shared" si="2"/>
        <v>#DIV/0!</v>
      </c>
      <c r="H57" s="91" t="e">
        <f t="shared" si="3"/>
        <v>#DIV/0!</v>
      </c>
      <c r="I57" s="37"/>
    </row>
    <row r="58" spans="1:9" s="1" customFormat="1" ht="12.75">
      <c r="A58" s="51">
        <v>1000</v>
      </c>
      <c r="B58" s="47" t="s">
        <v>61</v>
      </c>
      <c r="C58" s="51"/>
      <c r="D58" s="64">
        <f>D59</f>
        <v>18</v>
      </c>
      <c r="E58" s="64">
        <f>E59</f>
        <v>9</v>
      </c>
      <c r="F58" s="64">
        <f>F59</f>
        <v>7.5</v>
      </c>
      <c r="G58" s="91">
        <f t="shared" si="2"/>
        <v>0.4166666666666667</v>
      </c>
      <c r="H58" s="91">
        <f t="shared" si="3"/>
        <v>0.8333333333333334</v>
      </c>
      <c r="I58" s="30"/>
    </row>
    <row r="59" spans="1:9" s="1" customFormat="1" ht="12.75">
      <c r="A59" s="50">
        <v>1001</v>
      </c>
      <c r="B59" s="45" t="s">
        <v>181</v>
      </c>
      <c r="C59" s="50" t="s">
        <v>62</v>
      </c>
      <c r="D59" s="46">
        <v>18</v>
      </c>
      <c r="E59" s="46">
        <v>9</v>
      </c>
      <c r="F59" s="46">
        <v>7.5</v>
      </c>
      <c r="G59" s="91">
        <f t="shared" si="2"/>
        <v>0.4166666666666667</v>
      </c>
      <c r="H59" s="91">
        <f t="shared" si="3"/>
        <v>0.8333333333333334</v>
      </c>
      <c r="I59" s="30"/>
    </row>
    <row r="60" spans="1:9" s="1" customFormat="1" ht="25.5">
      <c r="A60" s="51"/>
      <c r="B60" s="47" t="s">
        <v>100</v>
      </c>
      <c r="C60" s="51"/>
      <c r="D60" s="46">
        <f>D61</f>
        <v>411.8</v>
      </c>
      <c r="E60" s="46">
        <f>E61</f>
        <v>280.8</v>
      </c>
      <c r="F60" s="46">
        <f>F61</f>
        <v>150</v>
      </c>
      <c r="G60" s="91">
        <f t="shared" si="2"/>
        <v>0.3642544924720738</v>
      </c>
      <c r="H60" s="91">
        <f t="shared" si="3"/>
        <v>0.5341880341880342</v>
      </c>
      <c r="I60" s="30"/>
    </row>
    <row r="61" spans="1:9" s="16" customFormat="1" ht="25.5" customHeight="1">
      <c r="A61" s="65"/>
      <c r="B61" s="53" t="s">
        <v>101</v>
      </c>
      <c r="C61" s="65"/>
      <c r="D61" s="66">
        <v>411.8</v>
      </c>
      <c r="E61" s="66">
        <v>280.8</v>
      </c>
      <c r="F61" s="66">
        <v>150</v>
      </c>
      <c r="G61" s="91">
        <f t="shared" si="2"/>
        <v>0.3642544924720738</v>
      </c>
      <c r="H61" s="91">
        <f t="shared" si="3"/>
        <v>0.5341880341880342</v>
      </c>
      <c r="I61" s="37"/>
    </row>
    <row r="62" spans="1:9" s="11" customFormat="1" ht="15.75">
      <c r="A62" s="51"/>
      <c r="B62" s="58" t="s">
        <v>68</v>
      </c>
      <c r="C62" s="80"/>
      <c r="D62" s="81">
        <f>D32+D38+D40+D46+D55+D52+D58+D60+D43</f>
        <v>2699.7000000000003</v>
      </c>
      <c r="E62" s="81">
        <f>E32+E38+E40+E46+E55+E52+E58+E60+E43</f>
        <v>1576.5000000000002</v>
      </c>
      <c r="F62" s="81">
        <f>F32+F38+F40+F46+F55+F52+F58+F60+F43</f>
        <v>1188.6</v>
      </c>
      <c r="G62" s="91">
        <f t="shared" si="2"/>
        <v>0.4402711412379152</v>
      </c>
      <c r="H62" s="91">
        <f t="shared" si="3"/>
        <v>0.7539486203615603</v>
      </c>
      <c r="I62" s="38"/>
    </row>
    <row r="63" spans="1:9" s="1" customFormat="1" ht="25.5">
      <c r="A63" s="44"/>
      <c r="B63" s="45" t="s">
        <v>83</v>
      </c>
      <c r="C63" s="50"/>
      <c r="D63" s="71">
        <f>D60</f>
        <v>411.8</v>
      </c>
      <c r="E63" s="71">
        <f>E60</f>
        <v>280.8</v>
      </c>
      <c r="F63" s="71">
        <f>F60</f>
        <v>150</v>
      </c>
      <c r="G63" s="91">
        <f t="shared" si="2"/>
        <v>0.3642544924720738</v>
      </c>
      <c r="H63" s="91">
        <f t="shared" si="3"/>
        <v>0.5341880341880342</v>
      </c>
      <c r="I63" s="30"/>
    </row>
    <row r="64" spans="1:9" s="1" customFormat="1" ht="12.75">
      <c r="A64" s="60"/>
      <c r="C64" s="60"/>
      <c r="I64" s="30"/>
    </row>
    <row r="65" spans="1:9" s="1" customFormat="1" ht="12.75">
      <c r="A65" s="60"/>
      <c r="C65" s="60"/>
      <c r="I65" s="30"/>
    </row>
    <row r="66" spans="1:9" s="1" customFormat="1" ht="15">
      <c r="A66" s="60"/>
      <c r="B66" s="3" t="s">
        <v>93</v>
      </c>
      <c r="C66" s="6"/>
      <c r="F66" s="1">
        <v>348.4</v>
      </c>
      <c r="I66" s="30"/>
    </row>
    <row r="67" spans="1:9" s="1" customFormat="1" ht="15">
      <c r="A67" s="60"/>
      <c r="B67" s="3"/>
      <c r="C67" s="6"/>
      <c r="I67" s="30"/>
    </row>
    <row r="68" spans="1:9" s="1" customFormat="1" ht="15">
      <c r="A68" s="60"/>
      <c r="B68" s="3" t="s">
        <v>84</v>
      </c>
      <c r="C68" s="6"/>
      <c r="I68" s="30"/>
    </row>
    <row r="69" spans="1:9" s="1" customFormat="1" ht="15">
      <c r="A69" s="60"/>
      <c r="B69" s="3" t="s">
        <v>85</v>
      </c>
      <c r="C69" s="6"/>
      <c r="I69" s="30"/>
    </row>
    <row r="70" spans="1:9" s="1" customFormat="1" ht="15">
      <c r="A70" s="60"/>
      <c r="B70" s="3"/>
      <c r="C70" s="6"/>
      <c r="I70" s="30"/>
    </row>
    <row r="71" spans="1:9" s="1" customFormat="1" ht="15">
      <c r="A71" s="60"/>
      <c r="B71" s="3" t="s">
        <v>86</v>
      </c>
      <c r="C71" s="6"/>
      <c r="I71" s="30"/>
    </row>
    <row r="72" spans="1:9" s="1" customFormat="1" ht="15">
      <c r="A72" s="60"/>
      <c r="B72" s="3" t="s">
        <v>87</v>
      </c>
      <c r="C72" s="6"/>
      <c r="I72" s="30"/>
    </row>
    <row r="73" spans="1:9" s="1" customFormat="1" ht="15">
      <c r="A73" s="60"/>
      <c r="B73" s="3"/>
      <c r="C73" s="6"/>
      <c r="I73" s="30"/>
    </row>
    <row r="74" spans="1:9" s="1" customFormat="1" ht="15">
      <c r="A74" s="60"/>
      <c r="B74" s="3" t="s">
        <v>88</v>
      </c>
      <c r="C74" s="6"/>
      <c r="I74" s="30"/>
    </row>
    <row r="75" spans="1:9" s="1" customFormat="1" ht="15">
      <c r="A75" s="60"/>
      <c r="B75" s="3" t="s">
        <v>89</v>
      </c>
      <c r="C75" s="6"/>
      <c r="I75" s="30"/>
    </row>
    <row r="76" spans="1:9" s="1" customFormat="1" ht="15">
      <c r="A76" s="60"/>
      <c r="B76" s="3"/>
      <c r="C76" s="6"/>
      <c r="I76" s="30"/>
    </row>
    <row r="77" spans="1:9" s="1" customFormat="1" ht="15">
      <c r="A77" s="60"/>
      <c r="B77" s="3" t="s">
        <v>90</v>
      </c>
      <c r="C77" s="6"/>
      <c r="I77" s="30"/>
    </row>
    <row r="78" spans="1:9" s="1" customFormat="1" ht="15">
      <c r="A78" s="60"/>
      <c r="B78" s="3" t="s">
        <v>91</v>
      </c>
      <c r="C78" s="6"/>
      <c r="I78" s="30"/>
    </row>
    <row r="79" spans="1:9" s="1" customFormat="1" ht="12.75">
      <c r="A79" s="60"/>
      <c r="C79" s="60"/>
      <c r="I79" s="30"/>
    </row>
    <row r="80" spans="1:9" s="1" customFormat="1" ht="12.75">
      <c r="A80" s="60"/>
      <c r="C80" s="60"/>
      <c r="I80" s="30"/>
    </row>
    <row r="81" spans="1:9" s="1" customFormat="1" ht="15">
      <c r="A81" s="60"/>
      <c r="B81" s="3" t="s">
        <v>92</v>
      </c>
      <c r="C81" s="6"/>
      <c r="F81" s="94">
        <f>F66+F27-F62</f>
        <v>15.400000000000091</v>
      </c>
      <c r="H81" s="94"/>
      <c r="I81" s="30"/>
    </row>
    <row r="82" spans="1:9" s="1" customFormat="1" ht="12.75">
      <c r="A82" s="60"/>
      <c r="C82" s="60"/>
      <c r="I82" s="30"/>
    </row>
    <row r="83" spans="1:9" s="1" customFormat="1" ht="12.75">
      <c r="A83" s="60"/>
      <c r="C83" s="60"/>
      <c r="I83" s="30"/>
    </row>
    <row r="84" spans="1:9" s="1" customFormat="1" ht="15">
      <c r="A84" s="60"/>
      <c r="B84" s="3" t="s">
        <v>94</v>
      </c>
      <c r="C84" s="6"/>
      <c r="I84" s="30"/>
    </row>
    <row r="85" spans="1:9" s="1" customFormat="1" ht="15">
      <c r="A85" s="60"/>
      <c r="B85" s="3" t="s">
        <v>95</v>
      </c>
      <c r="C85" s="6"/>
      <c r="I85" s="30"/>
    </row>
    <row r="86" spans="1:9" s="1" customFormat="1" ht="15">
      <c r="A86" s="60"/>
      <c r="B86" s="3" t="s">
        <v>96</v>
      </c>
      <c r="C86" s="6"/>
      <c r="I86" s="30"/>
    </row>
  </sheetData>
  <sheetProtection/>
  <mergeCells count="16"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1">
      <selection activeCell="H4" sqref="A1:H16384"/>
    </sheetView>
  </sheetViews>
  <sheetFormatPr defaultColWidth="9.140625" defaultRowHeight="12.75"/>
  <cols>
    <col min="1" max="1" width="7.28125" style="1" customWidth="1"/>
    <col min="2" max="2" width="34.57421875" style="1" customWidth="1"/>
    <col min="3" max="3" width="11.57421875" style="60" customWidth="1"/>
    <col min="4" max="5" width="12.7109375" style="1" customWidth="1"/>
    <col min="6" max="7" width="11.421875" style="1" customWidth="1"/>
    <col min="8" max="8" width="10.7109375" style="1" customWidth="1"/>
    <col min="9" max="9" width="9.140625" style="30" customWidth="1"/>
    <col min="10" max="16384" width="9.140625" style="1" customWidth="1"/>
  </cols>
  <sheetData>
    <row r="1" spans="1:9" s="5" customFormat="1" ht="60" customHeight="1">
      <c r="A1" s="198" t="s">
        <v>416</v>
      </c>
      <c r="B1" s="198"/>
      <c r="C1" s="198"/>
      <c r="D1" s="198"/>
      <c r="E1" s="198"/>
      <c r="F1" s="198"/>
      <c r="G1" s="198"/>
      <c r="H1" s="198"/>
      <c r="I1" s="39"/>
    </row>
    <row r="2" spans="1:8" ht="12.75" customHeight="1">
      <c r="A2" s="89"/>
      <c r="B2" s="206" t="s">
        <v>2</v>
      </c>
      <c r="C2" s="73"/>
      <c r="D2" s="200" t="s">
        <v>3</v>
      </c>
      <c r="E2" s="194" t="s">
        <v>407</v>
      </c>
      <c r="F2" s="200" t="s">
        <v>4</v>
      </c>
      <c r="G2" s="218" t="s">
        <v>147</v>
      </c>
      <c r="H2" s="194" t="s">
        <v>408</v>
      </c>
    </row>
    <row r="3" spans="1:8" ht="34.5" customHeight="1">
      <c r="A3" s="74"/>
      <c r="B3" s="206"/>
      <c r="C3" s="73"/>
      <c r="D3" s="200"/>
      <c r="E3" s="195"/>
      <c r="F3" s="200"/>
      <c r="G3" s="219"/>
      <c r="H3" s="195"/>
    </row>
    <row r="4" spans="1:8" ht="15">
      <c r="A4" s="74"/>
      <c r="B4" s="43" t="s">
        <v>82</v>
      </c>
      <c r="C4" s="62"/>
      <c r="D4" s="158">
        <f>D5+D6+D7+D8+D9+D10+D11+D12+D13+D14+D15+D16+D17+D18+D19</f>
        <v>2535.1</v>
      </c>
      <c r="E4" s="158">
        <f>E5+E6+E7+E8+E9+E10+E11+E12+E13+E14+E15+E16+E17+E18+E19</f>
        <v>927</v>
      </c>
      <c r="F4" s="158">
        <f>F5+F6+F7+F8+F9+F10+F11+F12+F13+F14+F15+F16+F17+F18+F19</f>
        <v>1108</v>
      </c>
      <c r="G4" s="159">
        <f>F4/D4</f>
        <v>0.43706362668139326</v>
      </c>
      <c r="H4" s="159">
        <f>F4/E4</f>
        <v>1.1952535059331175</v>
      </c>
    </row>
    <row r="5" spans="1:8" ht="15">
      <c r="A5" s="74"/>
      <c r="B5" s="45" t="s">
        <v>6</v>
      </c>
      <c r="C5" s="50"/>
      <c r="D5" s="160">
        <v>75</v>
      </c>
      <c r="E5" s="160">
        <v>30</v>
      </c>
      <c r="F5" s="160">
        <v>19.8</v>
      </c>
      <c r="G5" s="161">
        <f aca="true" t="shared" si="0" ref="G5:G27">F5/D5</f>
        <v>0.264</v>
      </c>
      <c r="H5" s="161">
        <f aca="true" t="shared" si="1" ref="H5:H27">F5/E5</f>
        <v>0.66</v>
      </c>
    </row>
    <row r="6" spans="1:8" ht="15" hidden="1">
      <c r="A6" s="74"/>
      <c r="B6" s="45" t="s">
        <v>260</v>
      </c>
      <c r="C6" s="50"/>
      <c r="D6" s="160">
        <v>0</v>
      </c>
      <c r="E6" s="160">
        <v>0</v>
      </c>
      <c r="F6" s="160">
        <v>0</v>
      </c>
      <c r="G6" s="161" t="e">
        <f t="shared" si="0"/>
        <v>#DIV/0!</v>
      </c>
      <c r="H6" s="161" t="e">
        <f t="shared" si="1"/>
        <v>#DIV/0!</v>
      </c>
    </row>
    <row r="7" spans="1:8" ht="15">
      <c r="A7" s="74"/>
      <c r="B7" s="45" t="s">
        <v>8</v>
      </c>
      <c r="C7" s="50"/>
      <c r="D7" s="160">
        <v>680</v>
      </c>
      <c r="E7" s="160">
        <v>572</v>
      </c>
      <c r="F7" s="160">
        <v>663.3</v>
      </c>
      <c r="G7" s="161">
        <f t="shared" si="0"/>
        <v>0.9754411764705881</v>
      </c>
      <c r="H7" s="161">
        <f t="shared" si="1"/>
        <v>1.1596153846153845</v>
      </c>
    </row>
    <row r="8" spans="1:8" ht="15">
      <c r="A8" s="74"/>
      <c r="B8" s="45" t="s">
        <v>9</v>
      </c>
      <c r="C8" s="50"/>
      <c r="D8" s="160">
        <v>260</v>
      </c>
      <c r="E8" s="160">
        <v>60</v>
      </c>
      <c r="F8" s="160">
        <v>14.2</v>
      </c>
      <c r="G8" s="161">
        <f t="shared" si="0"/>
        <v>0.054615384615384614</v>
      </c>
      <c r="H8" s="161">
        <f t="shared" si="1"/>
        <v>0.23666666666666666</v>
      </c>
    </row>
    <row r="9" spans="1:8" ht="15">
      <c r="A9" s="74"/>
      <c r="B9" s="45" t="s">
        <v>10</v>
      </c>
      <c r="C9" s="50"/>
      <c r="D9" s="160">
        <v>1510</v>
      </c>
      <c r="E9" s="160">
        <v>260</v>
      </c>
      <c r="F9" s="160">
        <v>402.5</v>
      </c>
      <c r="G9" s="161">
        <f t="shared" si="0"/>
        <v>0.26655629139072845</v>
      </c>
      <c r="H9" s="161">
        <f t="shared" si="1"/>
        <v>1.5480769230769231</v>
      </c>
    </row>
    <row r="10" spans="1:8" ht="15">
      <c r="A10" s="74"/>
      <c r="B10" s="45" t="s">
        <v>107</v>
      </c>
      <c r="C10" s="50"/>
      <c r="D10" s="160">
        <v>10.1</v>
      </c>
      <c r="E10" s="160">
        <v>5</v>
      </c>
      <c r="F10" s="160">
        <v>8.2</v>
      </c>
      <c r="G10" s="161">
        <f t="shared" si="0"/>
        <v>0.8118811881188118</v>
      </c>
      <c r="H10" s="161">
        <f t="shared" si="1"/>
        <v>1.64</v>
      </c>
    </row>
    <row r="11" spans="1:8" ht="15">
      <c r="A11" s="74"/>
      <c r="B11" s="45" t="s">
        <v>11</v>
      </c>
      <c r="C11" s="50"/>
      <c r="D11" s="160">
        <v>0</v>
      </c>
      <c r="E11" s="160">
        <v>0</v>
      </c>
      <c r="F11" s="160">
        <v>0</v>
      </c>
      <c r="G11" s="161">
        <v>0</v>
      </c>
      <c r="H11" s="161">
        <v>0</v>
      </c>
    </row>
    <row r="12" spans="1:8" ht="15">
      <c r="A12" s="74"/>
      <c r="B12" s="45" t="s">
        <v>12</v>
      </c>
      <c r="C12" s="50"/>
      <c r="D12" s="160">
        <v>0</v>
      </c>
      <c r="E12" s="160">
        <v>0</v>
      </c>
      <c r="F12" s="160">
        <v>0</v>
      </c>
      <c r="G12" s="161">
        <v>0</v>
      </c>
      <c r="H12" s="161">
        <v>0</v>
      </c>
    </row>
    <row r="13" spans="1:8" ht="15">
      <c r="A13" s="74"/>
      <c r="B13" s="45" t="s">
        <v>13</v>
      </c>
      <c r="C13" s="50"/>
      <c r="D13" s="160">
        <v>0</v>
      </c>
      <c r="E13" s="160">
        <v>0</v>
      </c>
      <c r="F13" s="160">
        <v>0</v>
      </c>
      <c r="G13" s="161">
        <v>0</v>
      </c>
      <c r="H13" s="161">
        <v>0</v>
      </c>
    </row>
    <row r="14" spans="1:8" ht="15">
      <c r="A14" s="74"/>
      <c r="B14" s="45" t="s">
        <v>15</v>
      </c>
      <c r="C14" s="50"/>
      <c r="D14" s="160">
        <v>0</v>
      </c>
      <c r="E14" s="160">
        <v>0</v>
      </c>
      <c r="F14" s="160">
        <v>0</v>
      </c>
      <c r="G14" s="161">
        <v>0</v>
      </c>
      <c r="H14" s="161">
        <v>0</v>
      </c>
    </row>
    <row r="15" spans="1:8" ht="15">
      <c r="A15" s="74"/>
      <c r="B15" s="45" t="s">
        <v>16</v>
      </c>
      <c r="C15" s="50"/>
      <c r="D15" s="160">
        <v>0</v>
      </c>
      <c r="E15" s="160">
        <v>0</v>
      </c>
      <c r="F15" s="160">
        <v>0</v>
      </c>
      <c r="G15" s="161">
        <v>0</v>
      </c>
      <c r="H15" s="161">
        <v>0</v>
      </c>
    </row>
    <row r="16" spans="1:8" ht="25.5">
      <c r="A16" s="74"/>
      <c r="B16" s="45" t="s">
        <v>17</v>
      </c>
      <c r="C16" s="50"/>
      <c r="D16" s="160">
        <v>0</v>
      </c>
      <c r="E16" s="160">
        <v>0</v>
      </c>
      <c r="F16" s="160">
        <v>0</v>
      </c>
      <c r="G16" s="161">
        <v>0</v>
      </c>
      <c r="H16" s="161">
        <v>0</v>
      </c>
    </row>
    <row r="17" spans="1:8" ht="15">
      <c r="A17" s="74"/>
      <c r="B17" s="45" t="s">
        <v>298</v>
      </c>
      <c r="C17" s="50"/>
      <c r="D17" s="160">
        <v>0</v>
      </c>
      <c r="E17" s="160">
        <v>0</v>
      </c>
      <c r="F17" s="160">
        <v>0</v>
      </c>
      <c r="G17" s="161">
        <v>0</v>
      </c>
      <c r="H17" s="161">
        <v>0</v>
      </c>
    </row>
    <row r="18" spans="1:8" ht="15">
      <c r="A18" s="74"/>
      <c r="B18" s="45" t="s">
        <v>120</v>
      </c>
      <c r="C18" s="50"/>
      <c r="D18" s="160">
        <v>0</v>
      </c>
      <c r="E18" s="160">
        <v>0</v>
      </c>
      <c r="F18" s="160">
        <v>0</v>
      </c>
      <c r="G18" s="161">
        <v>0</v>
      </c>
      <c r="H18" s="161">
        <v>0</v>
      </c>
    </row>
    <row r="19" spans="1:8" ht="15">
      <c r="A19" s="74"/>
      <c r="B19" s="45" t="s">
        <v>22</v>
      </c>
      <c r="C19" s="50"/>
      <c r="D19" s="160">
        <v>0</v>
      </c>
      <c r="E19" s="160">
        <v>0</v>
      </c>
      <c r="F19" s="160">
        <v>0</v>
      </c>
      <c r="G19" s="161">
        <v>0</v>
      </c>
      <c r="H19" s="161">
        <v>0</v>
      </c>
    </row>
    <row r="20" spans="1:8" ht="25.5">
      <c r="A20" s="74"/>
      <c r="B20" s="47" t="s">
        <v>81</v>
      </c>
      <c r="C20" s="51"/>
      <c r="D20" s="160">
        <f>D21+D22+D23+D25+D24</f>
        <v>772.1</v>
      </c>
      <c r="E20" s="160">
        <f>E21+E22+E23+E25+E24</f>
        <v>385.5</v>
      </c>
      <c r="F20" s="160">
        <f>F21+F22+F23+F25+F24</f>
        <v>92.5</v>
      </c>
      <c r="G20" s="161">
        <f t="shared" si="0"/>
        <v>0.11980313430902732</v>
      </c>
      <c r="H20" s="161">
        <f t="shared" si="1"/>
        <v>0.23994811932555124</v>
      </c>
    </row>
    <row r="21" spans="1:8" ht="15">
      <c r="A21" s="74"/>
      <c r="B21" s="45" t="s">
        <v>24</v>
      </c>
      <c r="C21" s="50"/>
      <c r="D21" s="160">
        <v>612.1</v>
      </c>
      <c r="E21" s="160">
        <v>305.5</v>
      </c>
      <c r="F21" s="160">
        <v>45</v>
      </c>
      <c r="G21" s="161">
        <f t="shared" si="0"/>
        <v>0.0735173991177912</v>
      </c>
      <c r="H21" s="161">
        <f t="shared" si="1"/>
        <v>0.14729950900163666</v>
      </c>
    </row>
    <row r="22" spans="1:8" ht="15">
      <c r="A22" s="74"/>
      <c r="B22" s="45" t="s">
        <v>102</v>
      </c>
      <c r="C22" s="50"/>
      <c r="D22" s="160">
        <v>160</v>
      </c>
      <c r="E22" s="160">
        <v>80</v>
      </c>
      <c r="F22" s="160">
        <v>47.5</v>
      </c>
      <c r="G22" s="161">
        <f t="shared" si="0"/>
        <v>0.296875</v>
      </c>
      <c r="H22" s="161">
        <f t="shared" si="1"/>
        <v>0.59375</v>
      </c>
    </row>
    <row r="23" spans="1:8" ht="15">
      <c r="A23" s="74"/>
      <c r="B23" s="45" t="s">
        <v>67</v>
      </c>
      <c r="C23" s="50"/>
      <c r="D23" s="160">
        <v>0</v>
      </c>
      <c r="E23" s="160">
        <v>0</v>
      </c>
      <c r="F23" s="160">
        <v>0</v>
      </c>
      <c r="G23" s="161">
        <v>0</v>
      </c>
      <c r="H23" s="161">
        <v>0</v>
      </c>
    </row>
    <row r="24" spans="1:8" ht="32.25" customHeight="1" thickBot="1">
      <c r="A24" s="74"/>
      <c r="B24" s="84" t="s">
        <v>155</v>
      </c>
      <c r="C24" s="85"/>
      <c r="D24" s="160">
        <v>0</v>
      </c>
      <c r="E24" s="160">
        <v>0</v>
      </c>
      <c r="F24" s="160">
        <v>0</v>
      </c>
      <c r="G24" s="161">
        <v>0</v>
      </c>
      <c r="H24" s="161">
        <v>0</v>
      </c>
    </row>
    <row r="25" spans="1:8" ht="25.5">
      <c r="A25" s="74"/>
      <c r="B25" s="45" t="s">
        <v>27</v>
      </c>
      <c r="C25" s="50"/>
      <c r="D25" s="160">
        <v>0</v>
      </c>
      <c r="E25" s="160">
        <v>0</v>
      </c>
      <c r="F25" s="160">
        <v>0</v>
      </c>
      <c r="G25" s="161">
        <v>0</v>
      </c>
      <c r="H25" s="161">
        <v>0</v>
      </c>
    </row>
    <row r="26" spans="1:8" ht="18.75">
      <c r="A26" s="74"/>
      <c r="B26" s="48" t="s">
        <v>28</v>
      </c>
      <c r="C26" s="63"/>
      <c r="D26" s="163">
        <f>D4+D20</f>
        <v>3307.2</v>
      </c>
      <c r="E26" s="163">
        <f>E4+E20</f>
        <v>1312.5</v>
      </c>
      <c r="F26" s="163">
        <f>F4+F20</f>
        <v>1200.5</v>
      </c>
      <c r="G26" s="161">
        <f t="shared" si="0"/>
        <v>0.3629958877600387</v>
      </c>
      <c r="H26" s="161">
        <f t="shared" si="1"/>
        <v>0.9146666666666666</v>
      </c>
    </row>
    <row r="27" spans="1:8" ht="15">
      <c r="A27" s="74"/>
      <c r="B27" s="45" t="s">
        <v>108</v>
      </c>
      <c r="C27" s="50"/>
      <c r="D27" s="160">
        <f>D4</f>
        <v>2535.1</v>
      </c>
      <c r="E27" s="160">
        <f>E4</f>
        <v>927</v>
      </c>
      <c r="F27" s="160">
        <f>F4</f>
        <v>1108</v>
      </c>
      <c r="G27" s="161">
        <f t="shared" si="0"/>
        <v>0.43706362668139326</v>
      </c>
      <c r="H27" s="161">
        <f t="shared" si="1"/>
        <v>1.1952535059331175</v>
      </c>
    </row>
    <row r="28" spans="1:8" ht="12.75">
      <c r="A28" s="201"/>
      <c r="B28" s="202"/>
      <c r="C28" s="202"/>
      <c r="D28" s="202"/>
      <c r="E28" s="202"/>
      <c r="F28" s="202"/>
      <c r="G28" s="202"/>
      <c r="H28" s="203"/>
    </row>
    <row r="29" spans="1:8" ht="17.25" customHeight="1">
      <c r="A29" s="228" t="s">
        <v>159</v>
      </c>
      <c r="B29" s="206" t="s">
        <v>29</v>
      </c>
      <c r="C29" s="214" t="s">
        <v>192</v>
      </c>
      <c r="D29" s="193" t="s">
        <v>3</v>
      </c>
      <c r="E29" s="194" t="s">
        <v>407</v>
      </c>
      <c r="F29" s="226" t="s">
        <v>4</v>
      </c>
      <c r="G29" s="218" t="s">
        <v>147</v>
      </c>
      <c r="H29" s="194" t="s">
        <v>408</v>
      </c>
    </row>
    <row r="30" spans="1:8" ht="15" customHeight="1">
      <c r="A30" s="228"/>
      <c r="B30" s="206"/>
      <c r="C30" s="215"/>
      <c r="D30" s="193"/>
      <c r="E30" s="195"/>
      <c r="F30" s="227"/>
      <c r="G30" s="219"/>
      <c r="H30" s="195"/>
    </row>
    <row r="31" spans="1:8" ht="25.5">
      <c r="A31" s="51" t="s">
        <v>69</v>
      </c>
      <c r="B31" s="47" t="s">
        <v>30</v>
      </c>
      <c r="C31" s="51"/>
      <c r="D31" s="64">
        <f>D32+D33+D34</f>
        <v>1970</v>
      </c>
      <c r="E31" s="64">
        <f>E32+E33+E34</f>
        <v>1010.3</v>
      </c>
      <c r="F31" s="64">
        <f>F32+F33+F34</f>
        <v>770.6</v>
      </c>
      <c r="G31" s="91">
        <f>F31/D31</f>
        <v>0.3911675126903553</v>
      </c>
      <c r="H31" s="91">
        <f>F31/E31</f>
        <v>0.7627437394833219</v>
      </c>
    </row>
    <row r="32" spans="1:8" ht="63.75" customHeight="1">
      <c r="A32" s="50" t="s">
        <v>72</v>
      </c>
      <c r="B32" s="45" t="s">
        <v>163</v>
      </c>
      <c r="C32" s="50" t="s">
        <v>72</v>
      </c>
      <c r="D32" s="46">
        <v>1955.3</v>
      </c>
      <c r="E32" s="46">
        <v>1002.8</v>
      </c>
      <c r="F32" s="46">
        <v>769.2</v>
      </c>
      <c r="G32" s="91">
        <f aca="true" t="shared" si="2" ref="G32:G61">F32/D32</f>
        <v>0.3933923183143252</v>
      </c>
      <c r="H32" s="91">
        <f aca="true" t="shared" si="3" ref="H32:H61">F32/E32</f>
        <v>0.767052253689669</v>
      </c>
    </row>
    <row r="33" spans="1:8" ht="12.75">
      <c r="A33" s="50" t="s">
        <v>74</v>
      </c>
      <c r="B33" s="45" t="s">
        <v>35</v>
      </c>
      <c r="C33" s="50" t="s">
        <v>74</v>
      </c>
      <c r="D33" s="46">
        <v>10</v>
      </c>
      <c r="E33" s="46">
        <v>5</v>
      </c>
      <c r="F33" s="46">
        <v>0</v>
      </c>
      <c r="G33" s="91">
        <f t="shared" si="2"/>
        <v>0</v>
      </c>
      <c r="H33" s="91">
        <f t="shared" si="3"/>
        <v>0</v>
      </c>
    </row>
    <row r="34" spans="1:8" ht="12.75">
      <c r="A34" s="50" t="s">
        <v>130</v>
      </c>
      <c r="B34" s="45" t="s">
        <v>127</v>
      </c>
      <c r="C34" s="50"/>
      <c r="D34" s="46">
        <f>D35+D36</f>
        <v>4.7</v>
      </c>
      <c r="E34" s="46">
        <f>E35+E36</f>
        <v>2.5</v>
      </c>
      <c r="F34" s="46">
        <f>F35+F36</f>
        <v>1.4</v>
      </c>
      <c r="G34" s="91">
        <f t="shared" si="2"/>
        <v>0.2978723404255319</v>
      </c>
      <c r="H34" s="91">
        <f t="shared" si="3"/>
        <v>0.5599999999999999</v>
      </c>
    </row>
    <row r="35" spans="1:9" s="16" customFormat="1" ht="25.5">
      <c r="A35" s="65"/>
      <c r="B35" s="53" t="s">
        <v>116</v>
      </c>
      <c r="C35" s="65" t="s">
        <v>210</v>
      </c>
      <c r="D35" s="66">
        <v>4.7</v>
      </c>
      <c r="E35" s="66">
        <v>2.5</v>
      </c>
      <c r="F35" s="66">
        <v>1.4</v>
      </c>
      <c r="G35" s="91">
        <f t="shared" si="2"/>
        <v>0.2978723404255319</v>
      </c>
      <c r="H35" s="91">
        <f t="shared" si="3"/>
        <v>0.5599999999999999</v>
      </c>
      <c r="I35" s="37"/>
    </row>
    <row r="36" spans="1:9" s="16" customFormat="1" ht="21" customHeight="1" hidden="1">
      <c r="A36" s="65"/>
      <c r="B36" s="53" t="s">
        <v>201</v>
      </c>
      <c r="C36" s="65" t="s">
        <v>187</v>
      </c>
      <c r="D36" s="66">
        <v>0</v>
      </c>
      <c r="E36" s="66">
        <v>0</v>
      </c>
      <c r="F36" s="66">
        <v>0</v>
      </c>
      <c r="G36" s="91" t="e">
        <f t="shared" si="2"/>
        <v>#DIV/0!</v>
      </c>
      <c r="H36" s="91" t="e">
        <f t="shared" si="3"/>
        <v>#DIV/0!</v>
      </c>
      <c r="I36" s="37"/>
    </row>
    <row r="37" spans="1:8" ht="25.5" customHeight="1">
      <c r="A37" s="51" t="s">
        <v>111</v>
      </c>
      <c r="B37" s="47" t="s">
        <v>104</v>
      </c>
      <c r="C37" s="51"/>
      <c r="D37" s="64">
        <f>D38</f>
        <v>160</v>
      </c>
      <c r="E37" s="64">
        <f>E38</f>
        <v>160</v>
      </c>
      <c r="F37" s="64">
        <f>F38</f>
        <v>47.5</v>
      </c>
      <c r="G37" s="91">
        <f t="shared" si="2"/>
        <v>0.296875</v>
      </c>
      <c r="H37" s="91">
        <f t="shared" si="3"/>
        <v>0.296875</v>
      </c>
    </row>
    <row r="38" spans="1:8" ht="38.25">
      <c r="A38" s="50" t="s">
        <v>112</v>
      </c>
      <c r="B38" s="45" t="s">
        <v>168</v>
      </c>
      <c r="C38" s="50" t="s">
        <v>235</v>
      </c>
      <c r="D38" s="46">
        <v>160</v>
      </c>
      <c r="E38" s="46">
        <v>160</v>
      </c>
      <c r="F38" s="46">
        <v>47.5</v>
      </c>
      <c r="G38" s="91">
        <f t="shared" si="2"/>
        <v>0.296875</v>
      </c>
      <c r="H38" s="91">
        <f t="shared" si="3"/>
        <v>0.296875</v>
      </c>
    </row>
    <row r="39" spans="1:8" ht="25.5" hidden="1">
      <c r="A39" s="51" t="s">
        <v>75</v>
      </c>
      <c r="B39" s="47" t="s">
        <v>38</v>
      </c>
      <c r="C39" s="51"/>
      <c r="D39" s="64">
        <f aca="true" t="shared" si="4" ref="D39:F40">D40</f>
        <v>0</v>
      </c>
      <c r="E39" s="64">
        <f t="shared" si="4"/>
        <v>0</v>
      </c>
      <c r="F39" s="64">
        <f t="shared" si="4"/>
        <v>0</v>
      </c>
      <c r="G39" s="91" t="e">
        <f t="shared" si="2"/>
        <v>#DIV/0!</v>
      </c>
      <c r="H39" s="91" t="e">
        <f t="shared" si="3"/>
        <v>#DIV/0!</v>
      </c>
    </row>
    <row r="40" spans="1:8" ht="12.75" hidden="1">
      <c r="A40" s="50" t="s">
        <v>113</v>
      </c>
      <c r="B40" s="45" t="s">
        <v>106</v>
      </c>
      <c r="C40" s="50"/>
      <c r="D40" s="46">
        <f t="shared" si="4"/>
        <v>0</v>
      </c>
      <c r="E40" s="46">
        <f t="shared" si="4"/>
        <v>0</v>
      </c>
      <c r="F40" s="46">
        <f t="shared" si="4"/>
        <v>0</v>
      </c>
      <c r="G40" s="91" t="e">
        <f t="shared" si="2"/>
        <v>#DIV/0!</v>
      </c>
      <c r="H40" s="91" t="e">
        <f t="shared" si="3"/>
        <v>#DIV/0!</v>
      </c>
    </row>
    <row r="41" spans="1:9" s="16" customFormat="1" ht="38.25" hidden="1">
      <c r="A41" s="65"/>
      <c r="B41" s="53" t="s">
        <v>115</v>
      </c>
      <c r="C41" s="65" t="s">
        <v>202</v>
      </c>
      <c r="D41" s="66">
        <v>0</v>
      </c>
      <c r="E41" s="66">
        <v>0</v>
      </c>
      <c r="F41" s="66">
        <v>0</v>
      </c>
      <c r="G41" s="91" t="e">
        <f t="shared" si="2"/>
        <v>#DIV/0!</v>
      </c>
      <c r="H41" s="91" t="e">
        <f t="shared" si="3"/>
        <v>#DIV/0!</v>
      </c>
      <c r="I41" s="37"/>
    </row>
    <row r="42" spans="1:9" s="16" customFormat="1" ht="12.75" hidden="1">
      <c r="A42" s="51" t="s">
        <v>76</v>
      </c>
      <c r="B42" s="47" t="s">
        <v>40</v>
      </c>
      <c r="C42" s="51"/>
      <c r="D42" s="64">
        <f aca="true" t="shared" si="5" ref="D42:F43">D43</f>
        <v>0</v>
      </c>
      <c r="E42" s="64">
        <f t="shared" si="5"/>
        <v>0</v>
      </c>
      <c r="F42" s="64">
        <f t="shared" si="5"/>
        <v>0</v>
      </c>
      <c r="G42" s="91" t="e">
        <f t="shared" si="2"/>
        <v>#DIV/0!</v>
      </c>
      <c r="H42" s="91" t="e">
        <f t="shared" si="3"/>
        <v>#DIV/0!</v>
      </c>
      <c r="I42" s="37"/>
    </row>
    <row r="43" spans="1:9" s="16" customFormat="1" ht="31.5" customHeight="1" hidden="1">
      <c r="A43" s="67" t="s">
        <v>77</v>
      </c>
      <c r="B43" s="57" t="s">
        <v>125</v>
      </c>
      <c r="C43" s="50"/>
      <c r="D43" s="46">
        <f t="shared" si="5"/>
        <v>0</v>
      </c>
      <c r="E43" s="46">
        <f t="shared" si="5"/>
        <v>0</v>
      </c>
      <c r="F43" s="46">
        <f t="shared" si="5"/>
        <v>0</v>
      </c>
      <c r="G43" s="91" t="e">
        <f t="shared" si="2"/>
        <v>#DIV/0!</v>
      </c>
      <c r="H43" s="91" t="e">
        <f t="shared" si="3"/>
        <v>#DIV/0!</v>
      </c>
      <c r="I43" s="37"/>
    </row>
    <row r="44" spans="1:9" s="16" customFormat="1" ht="33" customHeight="1" hidden="1">
      <c r="A44" s="65"/>
      <c r="B44" s="54" t="s">
        <v>125</v>
      </c>
      <c r="C44" s="65" t="s">
        <v>247</v>
      </c>
      <c r="D44" s="66">
        <f>0</f>
        <v>0</v>
      </c>
      <c r="E44" s="66">
        <f>0</f>
        <v>0</v>
      </c>
      <c r="F44" s="66">
        <f>0</f>
        <v>0</v>
      </c>
      <c r="G44" s="91" t="e">
        <f t="shared" si="2"/>
        <v>#DIV/0!</v>
      </c>
      <c r="H44" s="91" t="e">
        <f t="shared" si="3"/>
        <v>#DIV/0!</v>
      </c>
      <c r="I44" s="37"/>
    </row>
    <row r="45" spans="1:8" ht="25.5">
      <c r="A45" s="51" t="s">
        <v>78</v>
      </c>
      <c r="B45" s="47" t="s">
        <v>41</v>
      </c>
      <c r="C45" s="51"/>
      <c r="D45" s="64">
        <f>D46</f>
        <v>314.5</v>
      </c>
      <c r="E45" s="64">
        <f>E46</f>
        <v>193.7</v>
      </c>
      <c r="F45" s="64">
        <f>F46</f>
        <v>177.7</v>
      </c>
      <c r="G45" s="91">
        <f t="shared" si="2"/>
        <v>0.5650238473767886</v>
      </c>
      <c r="H45" s="91">
        <f t="shared" si="3"/>
        <v>0.9173980382034074</v>
      </c>
    </row>
    <row r="46" spans="1:8" ht="12.75">
      <c r="A46" s="50" t="s">
        <v>44</v>
      </c>
      <c r="B46" s="45" t="s">
        <v>45</v>
      </c>
      <c r="C46" s="50"/>
      <c r="D46" s="46">
        <f>D47+D48+D50+D49</f>
        <v>314.5</v>
      </c>
      <c r="E46" s="46">
        <f>E47+E48+E50+E49</f>
        <v>193.7</v>
      </c>
      <c r="F46" s="46">
        <f>F47+F48+F50+F49</f>
        <v>177.7</v>
      </c>
      <c r="G46" s="91">
        <f t="shared" si="2"/>
        <v>0.5650238473767886</v>
      </c>
      <c r="H46" s="91">
        <f t="shared" si="3"/>
        <v>0.9173980382034074</v>
      </c>
    </row>
    <row r="47" spans="1:9" s="16" customFormat="1" ht="12.75">
      <c r="A47" s="65"/>
      <c r="B47" s="53" t="s">
        <v>99</v>
      </c>
      <c r="C47" s="50" t="s">
        <v>316</v>
      </c>
      <c r="D47" s="66">
        <v>280</v>
      </c>
      <c r="E47" s="66">
        <v>164.2</v>
      </c>
      <c r="F47" s="66">
        <v>154.6</v>
      </c>
      <c r="G47" s="91">
        <f t="shared" si="2"/>
        <v>0.5521428571428572</v>
      </c>
      <c r="H47" s="91">
        <f t="shared" si="3"/>
        <v>0.9415347137637028</v>
      </c>
      <c r="I47" s="37"/>
    </row>
    <row r="48" spans="1:9" s="16" customFormat="1" ht="22.5" customHeight="1" hidden="1">
      <c r="A48" s="65"/>
      <c r="B48" s="53" t="s">
        <v>231</v>
      </c>
      <c r="C48" s="65" t="s">
        <v>317</v>
      </c>
      <c r="D48" s="66">
        <v>0</v>
      </c>
      <c r="E48" s="66">
        <v>0</v>
      </c>
      <c r="F48" s="66">
        <v>0</v>
      </c>
      <c r="G48" s="91" t="e">
        <f t="shared" si="2"/>
        <v>#DIV/0!</v>
      </c>
      <c r="H48" s="91" t="e">
        <f t="shared" si="3"/>
        <v>#DIV/0!</v>
      </c>
      <c r="I48" s="37"/>
    </row>
    <row r="49" spans="1:9" s="16" customFormat="1" ht="22.5" customHeight="1">
      <c r="A49" s="65"/>
      <c r="B49" s="53" t="s">
        <v>313</v>
      </c>
      <c r="C49" s="65" t="s">
        <v>318</v>
      </c>
      <c r="D49" s="66">
        <v>9.7</v>
      </c>
      <c r="E49" s="66">
        <v>4.7</v>
      </c>
      <c r="F49" s="66">
        <v>0</v>
      </c>
      <c r="G49" s="91">
        <f t="shared" si="2"/>
        <v>0</v>
      </c>
      <c r="H49" s="91">
        <f t="shared" si="3"/>
        <v>0</v>
      </c>
      <c r="I49" s="37"/>
    </row>
    <row r="50" spans="1:9" s="16" customFormat="1" ht="29.25" customHeight="1">
      <c r="A50" s="65"/>
      <c r="B50" s="53" t="s">
        <v>178</v>
      </c>
      <c r="C50" s="65" t="s">
        <v>319</v>
      </c>
      <c r="D50" s="66">
        <v>24.8</v>
      </c>
      <c r="E50" s="66">
        <v>24.8</v>
      </c>
      <c r="F50" s="66">
        <v>23.1</v>
      </c>
      <c r="G50" s="91">
        <f t="shared" si="2"/>
        <v>0.9314516129032259</v>
      </c>
      <c r="H50" s="91">
        <f t="shared" si="3"/>
        <v>0.9314516129032259</v>
      </c>
      <c r="I50" s="37"/>
    </row>
    <row r="51" spans="1:8" ht="27" customHeight="1">
      <c r="A51" s="55" t="s">
        <v>128</v>
      </c>
      <c r="B51" s="56" t="s">
        <v>126</v>
      </c>
      <c r="C51" s="55"/>
      <c r="D51" s="46">
        <f aca="true" t="shared" si="6" ref="D51:F52">D52</f>
        <v>0.3</v>
      </c>
      <c r="E51" s="46">
        <f t="shared" si="6"/>
        <v>0.3</v>
      </c>
      <c r="F51" s="46">
        <f t="shared" si="6"/>
        <v>0.3</v>
      </c>
      <c r="G51" s="91">
        <f t="shared" si="2"/>
        <v>1</v>
      </c>
      <c r="H51" s="91">
        <f t="shared" si="3"/>
        <v>1</v>
      </c>
    </row>
    <row r="52" spans="1:8" ht="29.25" customHeight="1">
      <c r="A52" s="67" t="s">
        <v>122</v>
      </c>
      <c r="B52" s="57" t="s">
        <v>129</v>
      </c>
      <c r="C52" s="67"/>
      <c r="D52" s="46">
        <f t="shared" si="6"/>
        <v>0.3</v>
      </c>
      <c r="E52" s="46">
        <f t="shared" si="6"/>
        <v>0.3</v>
      </c>
      <c r="F52" s="46">
        <f t="shared" si="6"/>
        <v>0.3</v>
      </c>
      <c r="G52" s="91">
        <f t="shared" si="2"/>
        <v>1</v>
      </c>
      <c r="H52" s="91">
        <f t="shared" si="3"/>
        <v>1</v>
      </c>
    </row>
    <row r="53" spans="1:9" s="16" customFormat="1" ht="30.75" customHeight="1">
      <c r="A53" s="65"/>
      <c r="B53" s="53" t="s">
        <v>238</v>
      </c>
      <c r="C53" s="65" t="s">
        <v>232</v>
      </c>
      <c r="D53" s="66">
        <v>0.3</v>
      </c>
      <c r="E53" s="66">
        <v>0.3</v>
      </c>
      <c r="F53" s="66">
        <v>0.3</v>
      </c>
      <c r="G53" s="91">
        <f t="shared" si="2"/>
        <v>1</v>
      </c>
      <c r="H53" s="91">
        <f t="shared" si="3"/>
        <v>1</v>
      </c>
      <c r="I53" s="37"/>
    </row>
    <row r="54" spans="1:8" ht="17.25" customHeight="1" hidden="1">
      <c r="A54" s="51" t="s">
        <v>46</v>
      </c>
      <c r="B54" s="47" t="s">
        <v>47</v>
      </c>
      <c r="C54" s="51"/>
      <c r="D54" s="64">
        <f aca="true" t="shared" si="7" ref="D54:F55">D55</f>
        <v>0</v>
      </c>
      <c r="E54" s="64">
        <f t="shared" si="7"/>
        <v>0</v>
      </c>
      <c r="F54" s="64">
        <f t="shared" si="7"/>
        <v>0</v>
      </c>
      <c r="G54" s="91" t="e">
        <f t="shared" si="2"/>
        <v>#DIV/0!</v>
      </c>
      <c r="H54" s="91" t="e">
        <f t="shared" si="3"/>
        <v>#DIV/0!</v>
      </c>
    </row>
    <row r="55" spans="1:8" ht="18" customHeight="1" hidden="1">
      <c r="A55" s="50" t="s">
        <v>51</v>
      </c>
      <c r="B55" s="45" t="s">
        <v>52</v>
      </c>
      <c r="C55" s="50"/>
      <c r="D55" s="46">
        <f t="shared" si="7"/>
        <v>0</v>
      </c>
      <c r="E55" s="46">
        <f t="shared" si="7"/>
        <v>0</v>
      </c>
      <c r="F55" s="46">
        <f t="shared" si="7"/>
        <v>0</v>
      </c>
      <c r="G55" s="91" t="e">
        <f t="shared" si="2"/>
        <v>#DIV/0!</v>
      </c>
      <c r="H55" s="91" t="e">
        <f t="shared" si="3"/>
        <v>#DIV/0!</v>
      </c>
    </row>
    <row r="56" spans="1:9" s="16" customFormat="1" ht="30.75" customHeight="1" hidden="1">
      <c r="A56" s="65"/>
      <c r="B56" s="53" t="s">
        <v>233</v>
      </c>
      <c r="C56" s="65" t="s">
        <v>234</v>
      </c>
      <c r="D56" s="66">
        <v>0</v>
      </c>
      <c r="E56" s="66">
        <v>0</v>
      </c>
      <c r="F56" s="66">
        <v>0</v>
      </c>
      <c r="G56" s="91" t="e">
        <f t="shared" si="2"/>
        <v>#DIV/0!</v>
      </c>
      <c r="H56" s="91" t="e">
        <f t="shared" si="3"/>
        <v>#DIV/0!</v>
      </c>
      <c r="I56" s="37"/>
    </row>
    <row r="57" spans="1:9" s="16" customFormat="1" ht="24" customHeight="1">
      <c r="A57" s="51">
        <v>1001</v>
      </c>
      <c r="B57" s="47" t="s">
        <v>181</v>
      </c>
      <c r="C57" s="50" t="s">
        <v>321</v>
      </c>
      <c r="D57" s="46">
        <v>111</v>
      </c>
      <c r="E57" s="46">
        <v>82</v>
      </c>
      <c r="F57" s="46">
        <v>41.5</v>
      </c>
      <c r="G57" s="91">
        <f t="shared" si="2"/>
        <v>0.3738738738738739</v>
      </c>
      <c r="H57" s="91">
        <f t="shared" si="3"/>
        <v>0.5060975609756098</v>
      </c>
      <c r="I57" s="37"/>
    </row>
    <row r="58" spans="1:8" ht="12.75">
      <c r="A58" s="51"/>
      <c r="B58" s="47" t="s">
        <v>100</v>
      </c>
      <c r="C58" s="51"/>
      <c r="D58" s="64">
        <f>D59</f>
        <v>1415.3</v>
      </c>
      <c r="E58" s="64">
        <f>E59</f>
        <v>1407.6</v>
      </c>
      <c r="F58" s="64">
        <f>F59</f>
        <v>1400</v>
      </c>
      <c r="G58" s="91">
        <f t="shared" si="2"/>
        <v>0.9891895711156645</v>
      </c>
      <c r="H58" s="91">
        <f t="shared" si="3"/>
        <v>0.9946007388462632</v>
      </c>
    </row>
    <row r="59" spans="1:9" s="16" customFormat="1" ht="24.75" customHeight="1">
      <c r="A59" s="65"/>
      <c r="B59" s="53" t="s">
        <v>101</v>
      </c>
      <c r="C59" s="65" t="s">
        <v>196</v>
      </c>
      <c r="D59" s="66">
        <v>1415.3</v>
      </c>
      <c r="E59" s="66">
        <v>1407.6</v>
      </c>
      <c r="F59" s="66">
        <v>1400</v>
      </c>
      <c r="G59" s="91">
        <f t="shared" si="2"/>
        <v>0.9891895711156645</v>
      </c>
      <c r="H59" s="91">
        <f t="shared" si="3"/>
        <v>0.9946007388462632</v>
      </c>
      <c r="I59" s="37"/>
    </row>
    <row r="60" spans="1:8" ht="24.75" customHeight="1">
      <c r="A60" s="50"/>
      <c r="B60" s="58" t="s">
        <v>68</v>
      </c>
      <c r="C60" s="80"/>
      <c r="D60" s="81">
        <f>D31+D37+D39+D45+D51+D54+D58+D57</f>
        <v>3971.1000000000004</v>
      </c>
      <c r="E60" s="81">
        <f>E31+E37+E39+E45+E51+E54+E58+E57</f>
        <v>2853.8999999999996</v>
      </c>
      <c r="F60" s="81">
        <f>F31+F37+F39+F45+F51+F54+F58+F57</f>
        <v>2437.6</v>
      </c>
      <c r="G60" s="91">
        <f t="shared" si="2"/>
        <v>0.6138349575684319</v>
      </c>
      <c r="H60" s="91">
        <f t="shared" si="3"/>
        <v>0.8541294369108939</v>
      </c>
    </row>
    <row r="61" spans="1:8" ht="15">
      <c r="A61" s="90"/>
      <c r="B61" s="45" t="s">
        <v>83</v>
      </c>
      <c r="C61" s="50"/>
      <c r="D61" s="88">
        <f>D58</f>
        <v>1415.3</v>
      </c>
      <c r="E61" s="88">
        <f>E58</f>
        <v>1407.6</v>
      </c>
      <c r="F61" s="88">
        <f>F58</f>
        <v>1400</v>
      </c>
      <c r="G61" s="91">
        <f t="shared" si="2"/>
        <v>0.9891895711156645</v>
      </c>
      <c r="H61" s="91">
        <f t="shared" si="3"/>
        <v>0.9946007388462632</v>
      </c>
    </row>
    <row r="64" spans="2:6" ht="15">
      <c r="B64" s="3" t="s">
        <v>93</v>
      </c>
      <c r="C64" s="6"/>
      <c r="F64" s="1">
        <v>1337.4</v>
      </c>
    </row>
    <row r="65" spans="2:3" ht="15">
      <c r="B65" s="3"/>
      <c r="C65" s="6"/>
    </row>
    <row r="66" spans="2:3" ht="15">
      <c r="B66" s="3" t="s">
        <v>84</v>
      </c>
      <c r="C66" s="6"/>
    </row>
    <row r="67" spans="2:3" ht="15">
      <c r="B67" s="3" t="s">
        <v>85</v>
      </c>
      <c r="C67" s="6"/>
    </row>
    <row r="68" spans="2:3" ht="15">
      <c r="B68" s="3"/>
      <c r="C68" s="6"/>
    </row>
    <row r="69" spans="2:3" ht="15">
      <c r="B69" s="3" t="s">
        <v>86</v>
      </c>
      <c r="C69" s="6"/>
    </row>
    <row r="70" spans="2:3" ht="15">
      <c r="B70" s="3" t="s">
        <v>87</v>
      </c>
      <c r="C70" s="6"/>
    </row>
    <row r="71" spans="2:3" ht="15">
      <c r="B71" s="3"/>
      <c r="C71" s="6"/>
    </row>
    <row r="72" spans="2:3" ht="15">
      <c r="B72" s="3" t="s">
        <v>88</v>
      </c>
      <c r="C72" s="6"/>
    </row>
    <row r="73" spans="2:3" ht="15">
      <c r="B73" s="3" t="s">
        <v>89</v>
      </c>
      <c r="C73" s="6"/>
    </row>
    <row r="74" spans="2:3" ht="15">
      <c r="B74" s="3"/>
      <c r="C74" s="6"/>
    </row>
    <row r="75" spans="2:3" ht="15">
      <c r="B75" s="3" t="s">
        <v>90</v>
      </c>
      <c r="C75" s="6"/>
    </row>
    <row r="76" spans="2:3" ht="15">
      <c r="B76" s="3" t="s">
        <v>91</v>
      </c>
      <c r="C76" s="6"/>
    </row>
    <row r="79" spans="2:8" ht="15">
      <c r="B79" s="3" t="s">
        <v>92</v>
      </c>
      <c r="C79" s="6"/>
      <c r="F79" s="61">
        <f>F64+F26-F60</f>
        <v>100.30000000000018</v>
      </c>
      <c r="H79" s="61"/>
    </row>
    <row r="82" spans="2:3" ht="15">
      <c r="B82" s="3" t="s">
        <v>94</v>
      </c>
      <c r="C82" s="6"/>
    </row>
    <row r="83" spans="2:3" ht="15">
      <c r="B83" s="3" t="s">
        <v>95</v>
      </c>
      <c r="C83" s="6"/>
    </row>
    <row r="84" spans="2:3" ht="15">
      <c r="B84" s="3" t="s">
        <v>96</v>
      </c>
      <c r="C84" s="6"/>
    </row>
  </sheetData>
  <sheetProtection/>
  <mergeCells count="16"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144"/>
  <sheetViews>
    <sheetView tabSelected="1" zoomScale="90" zoomScaleNormal="90" zoomScalePageLayoutView="0" workbookViewId="0" topLeftCell="A110">
      <selection activeCell="F127" sqref="F127"/>
    </sheetView>
  </sheetViews>
  <sheetFormatPr defaultColWidth="9.140625" defaultRowHeight="12.75"/>
  <cols>
    <col min="1" max="1" width="5.8515625" style="118" customWidth="1"/>
    <col min="2" max="2" width="52.421875" style="119" customWidth="1"/>
    <col min="3" max="3" width="13.421875" style="119" customWidth="1"/>
    <col min="4" max="4" width="14.8515625" style="119" customWidth="1"/>
    <col min="5" max="5" width="14.140625" style="119" customWidth="1"/>
    <col min="6" max="6" width="11.28125" style="122" customWidth="1"/>
    <col min="7" max="7" width="11.421875" style="122" customWidth="1"/>
    <col min="8" max="16384" width="9.140625" style="30" customWidth="1"/>
  </cols>
  <sheetData>
    <row r="1" spans="1:7" s="32" customFormat="1" ht="73.5" customHeight="1">
      <c r="A1" s="188" t="s">
        <v>417</v>
      </c>
      <c r="B1" s="188"/>
      <c r="C1" s="188"/>
      <c r="D1" s="188"/>
      <c r="E1" s="188"/>
      <c r="F1" s="188"/>
      <c r="G1" s="188"/>
    </row>
    <row r="2" spans="1:7" ht="15" customHeight="1">
      <c r="A2" s="229"/>
      <c r="B2" s="190" t="s">
        <v>2</v>
      </c>
      <c r="C2" s="174" t="s">
        <v>3</v>
      </c>
      <c r="D2" s="230" t="s">
        <v>407</v>
      </c>
      <c r="E2" s="174" t="s">
        <v>4</v>
      </c>
      <c r="F2" s="230" t="s">
        <v>147</v>
      </c>
      <c r="G2" s="230" t="s">
        <v>408</v>
      </c>
    </row>
    <row r="3" spans="1:7" ht="36" customHeight="1">
      <c r="A3" s="229"/>
      <c r="B3" s="190"/>
      <c r="C3" s="174"/>
      <c r="D3" s="231"/>
      <c r="E3" s="174"/>
      <c r="F3" s="231"/>
      <c r="G3" s="231"/>
    </row>
    <row r="4" spans="1:7" ht="15.75">
      <c r="A4" s="96"/>
      <c r="B4" s="97" t="s">
        <v>82</v>
      </c>
      <c r="C4" s="170">
        <f>C5+C6+C7+C8+C9+C10+C11+C12+C13+C14+C15+C16+C17+C18+C19+C20+C21+C23</f>
        <v>238814</v>
      </c>
      <c r="D4" s="170">
        <f>D5+D6+D7+D8+D9+D10+D11+D12+D13+D14+D15+D16+D17+D18+D19+D20+D21+D23</f>
        <v>107042</v>
      </c>
      <c r="E4" s="170">
        <f>E5+E6+E7+E8+E9+E10+E11+E12+E13+E14+E15+E16+E17+E18+E19+E20+E21+E23</f>
        <v>104442.40000000001</v>
      </c>
      <c r="F4" s="102">
        <f>E4/C4</f>
        <v>0.4373378445149782</v>
      </c>
      <c r="G4" s="102">
        <f>E4/D4</f>
        <v>0.9757142056389082</v>
      </c>
    </row>
    <row r="5" spans="1:7" ht="15.75">
      <c r="A5" s="96"/>
      <c r="B5" s="97" t="s">
        <v>6</v>
      </c>
      <c r="C5" s="169">
        <v>145800</v>
      </c>
      <c r="D5" s="169">
        <v>68425</v>
      </c>
      <c r="E5" s="169">
        <v>57739.6</v>
      </c>
      <c r="F5" s="131">
        <f aca="true" t="shared" si="0" ref="F5:F35">E5/C5</f>
        <v>0.3960192043895748</v>
      </c>
      <c r="G5" s="131">
        <f aca="true" t="shared" si="1" ref="G5:G35">E5/D5</f>
        <v>0.8438377785896968</v>
      </c>
    </row>
    <row r="6" spans="1:7" ht="15.75">
      <c r="A6" s="96"/>
      <c r="B6" s="97" t="s">
        <v>7</v>
      </c>
      <c r="C6" s="169">
        <v>21000</v>
      </c>
      <c r="D6" s="169">
        <v>10000</v>
      </c>
      <c r="E6" s="169">
        <v>9398</v>
      </c>
      <c r="F6" s="131">
        <f t="shared" si="0"/>
        <v>0.44752380952380955</v>
      </c>
      <c r="G6" s="131">
        <f t="shared" si="1"/>
        <v>0.9398</v>
      </c>
    </row>
    <row r="7" spans="1:7" ht="15.75">
      <c r="A7" s="96"/>
      <c r="B7" s="97" t="s">
        <v>8</v>
      </c>
      <c r="C7" s="169">
        <v>10400</v>
      </c>
      <c r="D7" s="169">
        <v>7587</v>
      </c>
      <c r="E7" s="169">
        <v>12761.3</v>
      </c>
      <c r="F7" s="131">
        <f t="shared" si="0"/>
        <v>1.227048076923077</v>
      </c>
      <c r="G7" s="131">
        <f t="shared" si="1"/>
        <v>1.6819955186503228</v>
      </c>
    </row>
    <row r="8" spans="1:7" ht="15.75">
      <c r="A8" s="96"/>
      <c r="B8" s="97" t="s">
        <v>260</v>
      </c>
      <c r="C8" s="169">
        <v>17445.1</v>
      </c>
      <c r="D8" s="169">
        <v>8716</v>
      </c>
      <c r="E8" s="169">
        <v>8247.6</v>
      </c>
      <c r="F8" s="131">
        <f t="shared" si="0"/>
        <v>0.47277458999948413</v>
      </c>
      <c r="G8" s="131">
        <f t="shared" si="1"/>
        <v>0.9462597521798991</v>
      </c>
    </row>
    <row r="9" spans="1:7" ht="15.75">
      <c r="A9" s="96"/>
      <c r="B9" s="97" t="s">
        <v>9</v>
      </c>
      <c r="C9" s="169">
        <v>6930</v>
      </c>
      <c r="D9" s="169">
        <v>771</v>
      </c>
      <c r="E9" s="169">
        <v>678.7</v>
      </c>
      <c r="F9" s="131">
        <f t="shared" si="0"/>
        <v>0.09793650793650795</v>
      </c>
      <c r="G9" s="131">
        <f t="shared" si="1"/>
        <v>0.8802853437094683</v>
      </c>
    </row>
    <row r="10" spans="1:7" ht="15.75">
      <c r="A10" s="96"/>
      <c r="B10" s="97" t="s">
        <v>10</v>
      </c>
      <c r="C10" s="169">
        <v>23150</v>
      </c>
      <c r="D10" s="169">
        <v>5920</v>
      </c>
      <c r="E10" s="169">
        <v>7336.4</v>
      </c>
      <c r="F10" s="131">
        <f t="shared" si="0"/>
        <v>0.3169071274298056</v>
      </c>
      <c r="G10" s="131">
        <f t="shared" si="1"/>
        <v>1.2392567567567567</v>
      </c>
    </row>
    <row r="11" spans="1:7" ht="15.75">
      <c r="A11" s="96"/>
      <c r="B11" s="97" t="s">
        <v>107</v>
      </c>
      <c r="C11" s="169">
        <v>3493</v>
      </c>
      <c r="D11" s="169">
        <v>1330</v>
      </c>
      <c r="E11" s="169">
        <v>1480.2</v>
      </c>
      <c r="F11" s="131">
        <f t="shared" si="0"/>
        <v>0.42376180933295166</v>
      </c>
      <c r="G11" s="131">
        <f t="shared" si="1"/>
        <v>1.1129323308270678</v>
      </c>
    </row>
    <row r="12" spans="1:7" ht="15.75">
      <c r="A12" s="96"/>
      <c r="B12" s="97" t="s">
        <v>429</v>
      </c>
      <c r="C12" s="169">
        <v>0</v>
      </c>
      <c r="D12" s="169">
        <v>0</v>
      </c>
      <c r="E12" s="169">
        <v>9</v>
      </c>
      <c r="F12" s="131">
        <v>0</v>
      </c>
      <c r="G12" s="131">
        <v>0</v>
      </c>
    </row>
    <row r="13" spans="1:7" ht="15.75">
      <c r="A13" s="96"/>
      <c r="B13" s="97" t="s">
        <v>12</v>
      </c>
      <c r="C13" s="169">
        <v>5900</v>
      </c>
      <c r="D13" s="169">
        <v>2400</v>
      </c>
      <c r="E13" s="169">
        <v>2509.4</v>
      </c>
      <c r="F13" s="131">
        <f t="shared" si="0"/>
        <v>0.4253220338983051</v>
      </c>
      <c r="G13" s="131">
        <f t="shared" si="1"/>
        <v>1.0455833333333333</v>
      </c>
    </row>
    <row r="14" spans="1:7" ht="15.75">
      <c r="A14" s="96"/>
      <c r="B14" s="97" t="s">
        <v>13</v>
      </c>
      <c r="C14" s="169">
        <v>1100</v>
      </c>
      <c r="D14" s="169">
        <v>500</v>
      </c>
      <c r="E14" s="169">
        <v>1367.7</v>
      </c>
      <c r="F14" s="131">
        <f t="shared" si="0"/>
        <v>1.2433636363636364</v>
      </c>
      <c r="G14" s="131">
        <f t="shared" si="1"/>
        <v>2.7354000000000003</v>
      </c>
    </row>
    <row r="15" spans="1:7" ht="15.75">
      <c r="A15" s="96"/>
      <c r="B15" s="97" t="s">
        <v>14</v>
      </c>
      <c r="C15" s="169">
        <v>0</v>
      </c>
      <c r="D15" s="169">
        <v>0</v>
      </c>
      <c r="E15" s="169">
        <v>0</v>
      </c>
      <c r="F15" s="131">
        <v>0</v>
      </c>
      <c r="G15" s="131">
        <v>0</v>
      </c>
    </row>
    <row r="16" spans="1:7" ht="15.75">
      <c r="A16" s="96"/>
      <c r="B16" s="97" t="s">
        <v>15</v>
      </c>
      <c r="C16" s="169">
        <v>400</v>
      </c>
      <c r="D16" s="169">
        <v>200</v>
      </c>
      <c r="E16" s="169">
        <v>141</v>
      </c>
      <c r="F16" s="131">
        <f t="shared" si="0"/>
        <v>0.3525</v>
      </c>
      <c r="G16" s="131">
        <f t="shared" si="1"/>
        <v>0.705</v>
      </c>
    </row>
    <row r="17" spans="1:7" ht="15.75">
      <c r="A17" s="96"/>
      <c r="B17" s="97" t="s">
        <v>16</v>
      </c>
      <c r="C17" s="169">
        <v>436.6</v>
      </c>
      <c r="D17" s="169">
        <v>200</v>
      </c>
      <c r="E17" s="169">
        <v>451.6</v>
      </c>
      <c r="F17" s="131">
        <f t="shared" si="0"/>
        <v>1.0343563902885937</v>
      </c>
      <c r="G17" s="131">
        <f t="shared" si="1"/>
        <v>2.258</v>
      </c>
    </row>
    <row r="18" spans="1:7" ht="15.75" hidden="1">
      <c r="A18" s="96"/>
      <c r="B18" s="97" t="s">
        <v>17</v>
      </c>
      <c r="C18" s="169"/>
      <c r="D18" s="169"/>
      <c r="E18" s="169"/>
      <c r="F18" s="131" t="e">
        <f t="shared" si="0"/>
        <v>#DIV/0!</v>
      </c>
      <c r="G18" s="131" t="e">
        <f t="shared" si="1"/>
        <v>#DIV/0!</v>
      </c>
    </row>
    <row r="19" spans="1:7" ht="15.75">
      <c r="A19" s="96"/>
      <c r="B19" s="97" t="s">
        <v>18</v>
      </c>
      <c r="C19" s="169">
        <v>0</v>
      </c>
      <c r="D19" s="169">
        <v>0</v>
      </c>
      <c r="E19" s="169">
        <v>92.2</v>
      </c>
      <c r="F19" s="131">
        <v>0</v>
      </c>
      <c r="G19" s="131">
        <v>0</v>
      </c>
    </row>
    <row r="20" spans="1:7" ht="15.75">
      <c r="A20" s="96"/>
      <c r="B20" s="97" t="s">
        <v>297</v>
      </c>
      <c r="C20" s="169">
        <v>856</v>
      </c>
      <c r="D20" s="169">
        <v>200</v>
      </c>
      <c r="E20" s="169">
        <v>1147</v>
      </c>
      <c r="F20" s="131">
        <f t="shared" si="0"/>
        <v>1.3399532710280373</v>
      </c>
      <c r="G20" s="131">
        <f t="shared" si="1"/>
        <v>5.735</v>
      </c>
    </row>
    <row r="21" spans="1:7" ht="15.75">
      <c r="A21" s="96"/>
      <c r="B21" s="97" t="s">
        <v>20</v>
      </c>
      <c r="C21" s="169">
        <v>1903.3</v>
      </c>
      <c r="D21" s="169">
        <v>793</v>
      </c>
      <c r="E21" s="169">
        <v>1098.1</v>
      </c>
      <c r="F21" s="131">
        <f t="shared" si="0"/>
        <v>0.5769453055219881</v>
      </c>
      <c r="G21" s="131">
        <f t="shared" si="1"/>
        <v>1.3847414880201765</v>
      </c>
    </row>
    <row r="22" spans="1:7" ht="15.75">
      <c r="A22" s="96"/>
      <c r="B22" s="97" t="s">
        <v>21</v>
      </c>
      <c r="C22" s="169">
        <v>910</v>
      </c>
      <c r="D22" s="169">
        <v>355</v>
      </c>
      <c r="E22" s="169">
        <v>525.8</v>
      </c>
      <c r="F22" s="131">
        <f t="shared" si="0"/>
        <v>0.5778021978021978</v>
      </c>
      <c r="G22" s="131">
        <f t="shared" si="1"/>
        <v>1.4811267605633802</v>
      </c>
    </row>
    <row r="23" spans="1:7" ht="15.75">
      <c r="A23" s="96"/>
      <c r="B23" s="97" t="s">
        <v>22</v>
      </c>
      <c r="C23" s="169">
        <f>МР!D23+'МО г.Ртищево'!D19+'Кр-звезда'!D19+Макарово!D20+Октябрьский!D19+Салтыковка!D19+Урусово!D20+'Ш-Голицыно'!D19</f>
        <v>0</v>
      </c>
      <c r="D23" s="169">
        <v>0</v>
      </c>
      <c r="E23" s="169">
        <v>-15.4</v>
      </c>
      <c r="F23" s="131">
        <v>0</v>
      </c>
      <c r="G23" s="131">
        <v>0</v>
      </c>
    </row>
    <row r="24" spans="1:7" ht="31.5">
      <c r="A24" s="96"/>
      <c r="B24" s="58" t="s">
        <v>81</v>
      </c>
      <c r="C24" s="169">
        <f>C25+C26+C28+C30+C29+C31</f>
        <v>493549.49999999994</v>
      </c>
      <c r="D24" s="169">
        <f>D25+D26+D28+D30+D29+D31</f>
        <v>255076.49999999997</v>
      </c>
      <c r="E24" s="169">
        <f>E25+E26+E28+E30+E29+E31</f>
        <v>166024.30000000002</v>
      </c>
      <c r="F24" s="131">
        <f t="shared" si="0"/>
        <v>0.33638834605242235</v>
      </c>
      <c r="G24" s="131">
        <f t="shared" si="1"/>
        <v>0.6508804221478656</v>
      </c>
    </row>
    <row r="25" spans="1:7" ht="21" customHeight="1">
      <c r="A25" s="96"/>
      <c r="B25" s="97" t="s">
        <v>24</v>
      </c>
      <c r="C25" s="169">
        <f>МР!D25+'МО г.Ртищево'!D21+'Кр-звезда'!D21+Макарово!D22+Октябрьский!D21+Салтыковка!D21+Урусово!D22+'Ш-Голицыно'!D21</f>
        <v>81102.3</v>
      </c>
      <c r="D25" s="169">
        <f>МР!E25+'МО г.Ртищево'!E21+'Кр-звезда'!E21+Макарово!E22+Октябрьский!E21+Салтыковка!E21+Урусово!E22+'Ш-Голицыно'!E21</f>
        <v>40550.90000000001</v>
      </c>
      <c r="E25" s="169">
        <f>МР!F25+'МО г.Ртищево'!F21+'Кр-звезда'!F21+Макарово!F22+Октябрьский!F21+Салтыковка!F21+Урусово!F22+'Ш-Голицыно'!F21</f>
        <v>32985</v>
      </c>
      <c r="F25" s="131">
        <f t="shared" si="0"/>
        <v>0.4067085643687047</v>
      </c>
      <c r="G25" s="131">
        <f t="shared" si="1"/>
        <v>0.8134221435282569</v>
      </c>
    </row>
    <row r="26" spans="1:7" ht="23.25" customHeight="1">
      <c r="A26" s="96"/>
      <c r="B26" s="97" t="s">
        <v>25</v>
      </c>
      <c r="C26" s="169">
        <f>МР!D26+960</f>
        <v>358878.3</v>
      </c>
      <c r="D26" s="169">
        <f>МР!E26+236.9</f>
        <v>184537.19999999998</v>
      </c>
      <c r="E26" s="169">
        <f>МР!F26+E27</f>
        <v>127764.2</v>
      </c>
      <c r="F26" s="131">
        <f t="shared" si="0"/>
        <v>0.35600982282851873</v>
      </c>
      <c r="G26" s="131">
        <f t="shared" si="1"/>
        <v>0.6923492932590286</v>
      </c>
    </row>
    <row r="27" spans="1:7" ht="23.25" customHeight="1">
      <c r="A27" s="96"/>
      <c r="B27" s="97" t="s">
        <v>160</v>
      </c>
      <c r="C27" s="169">
        <f>'Кр-звезда'!D23+Макарово!D23+Октябрьский!D22+Салтыковка!D22+Урусово!D23+'Ш-Голицыно'!D22</f>
        <v>960</v>
      </c>
      <c r="D27" s="169">
        <f>'Кр-звезда'!E23+Макарово!E23+Октябрьский!E22+Салтыковка!E22+Урусово!E23+'Ш-Голицыно'!E22</f>
        <v>471.8</v>
      </c>
      <c r="E27" s="169">
        <f>'Кр-звезда'!F23+Макарово!F23+Октябрьский!F22+Салтыковка!F22+Урусово!F23+'Ш-Голицыно'!F22</f>
        <v>293.5</v>
      </c>
      <c r="F27" s="131">
        <f t="shared" si="0"/>
        <v>0.30572916666666666</v>
      </c>
      <c r="G27" s="131">
        <f t="shared" si="1"/>
        <v>0.6220856295040271</v>
      </c>
    </row>
    <row r="28" spans="1:7" ht="22.5" customHeight="1">
      <c r="A28" s="96"/>
      <c r="B28" s="97" t="s">
        <v>26</v>
      </c>
      <c r="C28" s="169">
        <f>МР!D27+'МО г.Ртищево'!D22+'МО г.Ртищево'!D23</f>
        <v>16350.3</v>
      </c>
      <c r="D28" s="169">
        <f>МР!E27+'МО г.Ртищево'!E22+'МО г.Ртищево'!E23</f>
        <v>15650.3</v>
      </c>
      <c r="E28" s="169">
        <f>МР!F27+'МО г.Ртищево'!F22+'МО г.Ртищево'!F23</f>
        <v>0</v>
      </c>
      <c r="F28" s="131">
        <f t="shared" si="0"/>
        <v>0</v>
      </c>
      <c r="G28" s="131">
        <v>0</v>
      </c>
    </row>
    <row r="29" spans="1:7" ht="15.75" customHeight="1">
      <c r="A29" s="96"/>
      <c r="B29" s="97" t="s">
        <v>67</v>
      </c>
      <c r="C29" s="169">
        <f>МР!D29+'МО г.Ртищево'!D24+'Кр-звезда'!D22+Макарово!D24+Октябрьский!D23+Салтыковка!D23+Урусово!D24+'Ш-Голицыно'!D23+МР!D30+МР!D31+МР!D33</f>
        <v>37393.49999999999</v>
      </c>
      <c r="D29" s="169">
        <f>МР!E29+'МО г.Ртищево'!E24+'Кр-звезда'!E22+Макарово!E24+Октябрьский!E23+Салтыковка!E23+Урусово!E24+'Ш-Голицыно'!E23+МР!E30+МР!E31+МР!E33</f>
        <v>14512.999999999998</v>
      </c>
      <c r="E29" s="169">
        <f>МР!F29+'МО г.Ртищево'!F24+'Кр-звезда'!F22+Макарово!F24+Октябрьский!F23+Салтыковка!F23+Урусово!F24+'Ш-Голицыно'!F23+МР!F30+МР!F31+МР!F33</f>
        <v>5450</v>
      </c>
      <c r="F29" s="131">
        <f t="shared" si="0"/>
        <v>0.1457472555390643</v>
      </c>
      <c r="G29" s="131">
        <f t="shared" si="1"/>
        <v>0.3755253910287329</v>
      </c>
    </row>
    <row r="30" spans="1:7" ht="28.5" customHeight="1" hidden="1">
      <c r="A30" s="96"/>
      <c r="B30" s="97" t="s">
        <v>314</v>
      </c>
      <c r="C30" s="169">
        <f>МР!D32</f>
        <v>0</v>
      </c>
      <c r="D30" s="169">
        <f>МР!E32</f>
        <v>0</v>
      </c>
      <c r="E30" s="169">
        <f>МР!F32</f>
        <v>0</v>
      </c>
      <c r="F30" s="131" t="e">
        <f t="shared" si="0"/>
        <v>#DIV/0!</v>
      </c>
      <c r="G30" s="131" t="e">
        <f t="shared" si="1"/>
        <v>#DIV/0!</v>
      </c>
    </row>
    <row r="31" spans="1:7" ht="33" customHeight="1" thickBot="1">
      <c r="A31" s="96"/>
      <c r="B31" s="99" t="s">
        <v>155</v>
      </c>
      <c r="C31" s="169">
        <f>МР!D34+'Кр-звезда'!D25+Макарово!D26+Октябрьский!D25+Салтыковка!D25+Урусово!D25+'Ш-Голицыно'!D24</f>
        <v>-174.9</v>
      </c>
      <c r="D31" s="169">
        <f>МР!E34+'Кр-звезда'!E25+Макарово!E26+Октябрьский!E25+Салтыковка!E25+Урусово!E25+'Ш-Голицыно'!E24</f>
        <v>-174.9</v>
      </c>
      <c r="E31" s="169">
        <f>МР!F34+'Кр-звезда'!F25+Макарово!F26+Октябрьский!F25+Салтыковка!F25+Урусово!F25+'Ш-Голицыно'!F24</f>
        <v>-174.9</v>
      </c>
      <c r="F31" s="131">
        <f t="shared" si="0"/>
        <v>1</v>
      </c>
      <c r="G31" s="131">
        <f t="shared" si="1"/>
        <v>1</v>
      </c>
    </row>
    <row r="32" spans="1:7" ht="15.75">
      <c r="A32" s="96"/>
      <c r="B32" s="97" t="s">
        <v>28</v>
      </c>
      <c r="C32" s="169">
        <f>C4+C24</f>
        <v>732363.5</v>
      </c>
      <c r="D32" s="169">
        <f>МР!E35</f>
        <v>318905</v>
      </c>
      <c r="E32" s="169">
        <f>E4+E24</f>
        <v>270466.7</v>
      </c>
      <c r="F32" s="131">
        <f t="shared" si="0"/>
        <v>0.36930663529790875</v>
      </c>
      <c r="G32" s="131">
        <f t="shared" si="1"/>
        <v>0.8481105658424923</v>
      </c>
    </row>
    <row r="33" spans="1:7" ht="15.75">
      <c r="A33" s="96"/>
      <c r="B33" s="49" t="s">
        <v>245</v>
      </c>
      <c r="C33" s="169">
        <v>11351.6</v>
      </c>
      <c r="D33" s="169">
        <v>8365.5</v>
      </c>
      <c r="E33" s="169">
        <v>6350</v>
      </c>
      <c r="F33" s="131">
        <f t="shared" si="0"/>
        <v>0.5593925085450508</v>
      </c>
      <c r="G33" s="131">
        <f t="shared" si="1"/>
        <v>0.7590699898392206</v>
      </c>
    </row>
    <row r="34" spans="1:7" ht="15.75">
      <c r="A34" s="96"/>
      <c r="B34" s="100" t="s">
        <v>246</v>
      </c>
      <c r="C34" s="169">
        <f>C32-C33</f>
        <v>721011.9</v>
      </c>
      <c r="D34" s="169">
        <f>D32-D33</f>
        <v>310539.5</v>
      </c>
      <c r="E34" s="169">
        <f>E32-E33</f>
        <v>264116.7</v>
      </c>
      <c r="F34" s="131">
        <f t="shared" si="0"/>
        <v>0.366313926302742</v>
      </c>
      <c r="G34" s="131">
        <f t="shared" si="1"/>
        <v>0.8505091944825055</v>
      </c>
    </row>
    <row r="35" spans="1:7" ht="15.75">
      <c r="A35" s="96"/>
      <c r="B35" s="97" t="s">
        <v>108</v>
      </c>
      <c r="C35" s="169">
        <f>C4</f>
        <v>238814</v>
      </c>
      <c r="D35" s="169">
        <f>D4</f>
        <v>107042</v>
      </c>
      <c r="E35" s="169">
        <f>E4</f>
        <v>104442.40000000001</v>
      </c>
      <c r="F35" s="131">
        <f t="shared" si="0"/>
        <v>0.4373378445149782</v>
      </c>
      <c r="G35" s="131">
        <f t="shared" si="1"/>
        <v>0.9757142056389082</v>
      </c>
    </row>
    <row r="36" spans="1:7" ht="15">
      <c r="A36" s="232"/>
      <c r="B36" s="233"/>
      <c r="C36" s="233"/>
      <c r="D36" s="233"/>
      <c r="E36" s="233"/>
      <c r="F36" s="233"/>
      <c r="G36" s="234"/>
    </row>
    <row r="37" spans="1:7" ht="15" customHeight="1">
      <c r="A37" s="235" t="s">
        <v>159</v>
      </c>
      <c r="B37" s="190" t="s">
        <v>29</v>
      </c>
      <c r="C37" s="178" t="s">
        <v>3</v>
      </c>
      <c r="D37" s="180" t="s">
        <v>407</v>
      </c>
      <c r="E37" s="178" t="s">
        <v>4</v>
      </c>
      <c r="F37" s="180" t="s">
        <v>147</v>
      </c>
      <c r="G37" s="180" t="s">
        <v>408</v>
      </c>
    </row>
    <row r="38" spans="1:7" ht="21" customHeight="1">
      <c r="A38" s="235"/>
      <c r="B38" s="190"/>
      <c r="C38" s="178"/>
      <c r="D38" s="181"/>
      <c r="E38" s="178"/>
      <c r="F38" s="181"/>
      <c r="G38" s="181"/>
    </row>
    <row r="39" spans="1:7" ht="21" customHeight="1">
      <c r="A39" s="80" t="s">
        <v>69</v>
      </c>
      <c r="B39" s="58" t="s">
        <v>30</v>
      </c>
      <c r="C39" s="70">
        <f>C40+C41+C43+C45+C46+C44+C42</f>
        <v>56080.5</v>
      </c>
      <c r="D39" s="70">
        <f>D40+D41+D43+D45+D46+D44+D42</f>
        <v>32199.399999999998</v>
      </c>
      <c r="E39" s="70">
        <f>E40+E41+E43+E45+E46+E44+E42</f>
        <v>25640</v>
      </c>
      <c r="F39" s="102">
        <f>E39/C39</f>
        <v>0.4571999179750537</v>
      </c>
      <c r="G39" s="102">
        <f>E39/D39</f>
        <v>0.796288129592477</v>
      </c>
    </row>
    <row r="40" spans="1:7" s="33" customFormat="1" ht="31.5">
      <c r="A40" s="103" t="s">
        <v>71</v>
      </c>
      <c r="B40" s="104" t="s">
        <v>31</v>
      </c>
      <c r="C40" s="105">
        <f>МР!D41+'МО г.Ртищево'!D33+'МО г.Ртищево'!D34</f>
        <v>1670</v>
      </c>
      <c r="D40" s="105">
        <f>МР!E41+'МО г.Ртищево'!E33+'МО г.Ртищево'!E34</f>
        <v>932.3</v>
      </c>
      <c r="E40" s="105">
        <f>МР!F41+'МО г.Ртищево'!F33+'МО г.Ртищево'!F34</f>
        <v>680.1</v>
      </c>
      <c r="F40" s="102">
        <f aca="true" t="shared" si="2" ref="F40:F105">E40/C40</f>
        <v>0.40724550898203593</v>
      </c>
      <c r="G40" s="102">
        <f aca="true" t="shared" si="3" ref="G40:G105">E40/D40</f>
        <v>0.7294862168829777</v>
      </c>
    </row>
    <row r="41" spans="1:7" s="33" customFormat="1" ht="31.5">
      <c r="A41" s="103" t="s">
        <v>72</v>
      </c>
      <c r="B41" s="104" t="s">
        <v>32</v>
      </c>
      <c r="C41" s="105">
        <f>МР!D42+'Кр-звезда'!D33+Макарово!D33+Октябрьский!D32+Салтыковка!D32+Урусово!D33+'Ш-Голицыно'!D32+'МО г.Ртищево'!D34</f>
        <v>34373.600000000006</v>
      </c>
      <c r="D41" s="105">
        <f>МР!E42+'Кр-звезда'!E33+Макарово!E33+Октябрьский!E32+Салтыковка!E32+Урусово!E33+'Ш-Голицыно'!E32+'МО г.Ртищево'!E34</f>
        <v>19350.3</v>
      </c>
      <c r="E41" s="105">
        <f>МР!F42+'Кр-звезда'!F33+Макарово!F33+Октябрьский!F32+Салтыковка!F32+Урусово!F33+'Ш-Голицыно'!F32+'МО г.Ртищево'!F34</f>
        <v>15480.5</v>
      </c>
      <c r="F41" s="102">
        <f t="shared" si="2"/>
        <v>0.45036016012288493</v>
      </c>
      <c r="G41" s="102">
        <f t="shared" si="3"/>
        <v>0.8000134364841889</v>
      </c>
    </row>
    <row r="42" spans="1:7" s="33" customFormat="1" ht="31.5" hidden="1">
      <c r="A42" s="103" t="s">
        <v>284</v>
      </c>
      <c r="B42" s="104" t="s">
        <v>288</v>
      </c>
      <c r="C42" s="105">
        <f>МР!D44</f>
        <v>0</v>
      </c>
      <c r="D42" s="105">
        <f>МР!E44</f>
        <v>0</v>
      </c>
      <c r="E42" s="105">
        <f>МР!F44</f>
        <v>0</v>
      </c>
      <c r="F42" s="102" t="e">
        <f t="shared" si="2"/>
        <v>#DIV/0!</v>
      </c>
      <c r="G42" s="102" t="e">
        <f t="shared" si="3"/>
        <v>#DIV/0!</v>
      </c>
    </row>
    <row r="43" spans="1:7" s="33" customFormat="1" ht="31.5">
      <c r="A43" s="103" t="s">
        <v>73</v>
      </c>
      <c r="B43" s="104" t="s">
        <v>34</v>
      </c>
      <c r="C43" s="105">
        <f>МР!D45</f>
        <v>6614.7</v>
      </c>
      <c r="D43" s="105">
        <f>МР!E45</f>
        <v>3547.5</v>
      </c>
      <c r="E43" s="105">
        <f>МР!F45</f>
        <v>2741.2</v>
      </c>
      <c r="F43" s="102">
        <f t="shared" si="2"/>
        <v>0.4144103285107412</v>
      </c>
      <c r="G43" s="102">
        <f t="shared" si="3"/>
        <v>0.7727131782945736</v>
      </c>
    </row>
    <row r="44" spans="1:7" ht="31.5" hidden="1">
      <c r="A44" s="101" t="s">
        <v>203</v>
      </c>
      <c r="B44" s="97" t="s">
        <v>204</v>
      </c>
      <c r="C44" s="106">
        <f>МР!D46</f>
        <v>0</v>
      </c>
      <c r="D44" s="106">
        <f>МР!E46</f>
        <v>0</v>
      </c>
      <c r="E44" s="106">
        <f>МР!F46</f>
        <v>0</v>
      </c>
      <c r="F44" s="102" t="e">
        <f t="shared" si="2"/>
        <v>#DIV/0!</v>
      </c>
      <c r="G44" s="102" t="e">
        <f t="shared" si="3"/>
        <v>#DIV/0!</v>
      </c>
    </row>
    <row r="45" spans="1:7" s="33" customFormat="1" ht="31.5">
      <c r="A45" s="103" t="s">
        <v>74</v>
      </c>
      <c r="B45" s="104" t="s">
        <v>35</v>
      </c>
      <c r="C45" s="105">
        <f>МР!D47+'МО г.Ртищево'!D35+'Кр-звезда'!D34+Макарово!D34+Октябрьский!D33+Салтыковка!D33+Урусово!D34+'Ш-Голицыно'!D33</f>
        <v>490</v>
      </c>
      <c r="D45" s="105">
        <f>МР!E47+'МО г.Ртищево'!E35+'Кр-звезда'!E34+Макарово!E34+Октябрьский!E33+Салтыковка!E33+Урусово!E34+'Ш-Голицыно'!E33</f>
        <v>250</v>
      </c>
      <c r="E45" s="105">
        <f>МР!F47+'МО г.Ртищево'!F35+'Кр-звезда'!F34+Макарово!F34+Октябрьский!F33+Салтыковка!F33+Урусово!F34+'Ш-Голицыно'!F33</f>
        <v>0</v>
      </c>
      <c r="F45" s="102">
        <f t="shared" si="2"/>
        <v>0</v>
      </c>
      <c r="G45" s="102">
        <f t="shared" si="3"/>
        <v>0</v>
      </c>
    </row>
    <row r="46" spans="1:7" s="33" customFormat="1" ht="31.5">
      <c r="A46" s="103" t="s">
        <v>130</v>
      </c>
      <c r="B46" s="104" t="s">
        <v>36</v>
      </c>
      <c r="C46" s="105">
        <f>C47++C48+C49+C50+C51+C52+C53</f>
        <v>12932.2</v>
      </c>
      <c r="D46" s="105">
        <f>D47++D48+D49+D50+D51+D52+D53</f>
        <v>8119.3</v>
      </c>
      <c r="E46" s="105">
        <f>E47++E48+E49+E50+E51+E52+E53</f>
        <v>6738.2</v>
      </c>
      <c r="F46" s="102">
        <f t="shared" si="2"/>
        <v>0.52104050354928</v>
      </c>
      <c r="G46" s="102">
        <f t="shared" si="3"/>
        <v>0.8298991292352789</v>
      </c>
    </row>
    <row r="47" spans="1:7" ht="15.75">
      <c r="A47" s="101"/>
      <c r="B47" s="97" t="s">
        <v>152</v>
      </c>
      <c r="C47" s="106">
        <f>МР!D49+'МО г.Ртищево'!D37</f>
        <v>7999.1</v>
      </c>
      <c r="D47" s="106">
        <f>МР!E49+'МО г.Ртищево'!E37</f>
        <v>4365.5</v>
      </c>
      <c r="E47" s="106">
        <f>МР!F49+'МО г.Ртищево'!F37</f>
        <v>3521.8</v>
      </c>
      <c r="F47" s="102">
        <f t="shared" si="2"/>
        <v>0.4402745308847245</v>
      </c>
      <c r="G47" s="102">
        <f t="shared" si="3"/>
        <v>0.8067346237544383</v>
      </c>
    </row>
    <row r="48" spans="1:7" ht="15.75">
      <c r="A48" s="101"/>
      <c r="B48" s="97" t="s">
        <v>37</v>
      </c>
      <c r="C48" s="106">
        <f>'Кр-звезда'!D36+Макарово!D36+Октябрьский!D35+Салтыковка!D35+Урусово!D36+'Ш-Голицыно'!D35+МР!D51+'МО г.Ртищево'!D41</f>
        <v>56.5</v>
      </c>
      <c r="D48" s="106">
        <f>'Кр-звезда'!E36+Макарово!E36+Октябрьский!E35+Салтыковка!E35+Урусово!E36+'Ш-Голицыно'!E35+МР!E51+'МО г.Ртищево'!E41</f>
        <v>46.800000000000004</v>
      </c>
      <c r="E48" s="106">
        <f>'Кр-звезда'!F36+Макарово!F36+Октябрьский!F35+Салтыковка!F35+Урусово!F36+'Ш-Голицыно'!F35+МР!F51+'МО г.Ртищево'!F41</f>
        <v>39.5</v>
      </c>
      <c r="F48" s="102">
        <f t="shared" si="2"/>
        <v>0.6991150442477876</v>
      </c>
      <c r="G48" s="102">
        <f t="shared" si="3"/>
        <v>0.8440170940170939</v>
      </c>
    </row>
    <row r="49" spans="1:7" ht="15.75">
      <c r="A49" s="101"/>
      <c r="B49" s="97" t="s">
        <v>109</v>
      </c>
      <c r="C49" s="106">
        <f>МР!D52</f>
        <v>44.8</v>
      </c>
      <c r="D49" s="106">
        <f>МР!E52</f>
        <v>32.8</v>
      </c>
      <c r="E49" s="106">
        <f>МР!F52</f>
        <v>32.5</v>
      </c>
      <c r="F49" s="102">
        <f t="shared" si="2"/>
        <v>0.7254464285714286</v>
      </c>
      <c r="G49" s="102">
        <f t="shared" si="3"/>
        <v>0.9908536585365855</v>
      </c>
    </row>
    <row r="50" spans="1:7" ht="31.5">
      <c r="A50" s="101"/>
      <c r="B50" s="97" t="s">
        <v>250</v>
      </c>
      <c r="C50" s="106">
        <f>МР!D53+'МО г.Ртищево'!D44</f>
        <v>2902.4</v>
      </c>
      <c r="D50" s="106">
        <f>МР!E53+'МО г.Ртищево'!E44</f>
        <v>1853.6</v>
      </c>
      <c r="E50" s="106">
        <f>МР!F53+'МО г.Ртищево'!F44</f>
        <v>1728.1</v>
      </c>
      <c r="F50" s="102">
        <f t="shared" si="2"/>
        <v>0.5954038037486218</v>
      </c>
      <c r="G50" s="102">
        <f t="shared" si="3"/>
        <v>0.9322939145446698</v>
      </c>
    </row>
    <row r="51" spans="1:7" ht="20.25" customHeight="1">
      <c r="A51" s="101"/>
      <c r="B51" s="97" t="s">
        <v>249</v>
      </c>
      <c r="C51" s="107">
        <f>'МО г.Ртищево'!D45</f>
        <v>180</v>
      </c>
      <c r="D51" s="107">
        <f>'МО г.Ртищево'!E45</f>
        <v>90</v>
      </c>
      <c r="E51" s="107">
        <f>'МО г.Ртищево'!F45</f>
        <v>69.1</v>
      </c>
      <c r="F51" s="102">
        <f t="shared" si="2"/>
        <v>0.38388888888888884</v>
      </c>
      <c r="G51" s="102">
        <f t="shared" si="3"/>
        <v>0.7677777777777777</v>
      </c>
    </row>
    <row r="52" spans="1:7" ht="39.75" customHeight="1">
      <c r="A52" s="101"/>
      <c r="B52" s="108" t="s">
        <v>251</v>
      </c>
      <c r="C52" s="107">
        <f>МР!D55</f>
        <v>1620.9</v>
      </c>
      <c r="D52" s="107">
        <f>МР!E55</f>
        <v>1620.9</v>
      </c>
      <c r="E52" s="107">
        <f>МР!F55</f>
        <v>1237.5</v>
      </c>
      <c r="F52" s="102">
        <f t="shared" si="2"/>
        <v>0.7634647418101055</v>
      </c>
      <c r="G52" s="102">
        <f t="shared" si="3"/>
        <v>0.7634647418101055</v>
      </c>
    </row>
    <row r="53" spans="1:7" ht="39.75" customHeight="1">
      <c r="A53" s="101"/>
      <c r="B53" s="108" t="s">
        <v>367</v>
      </c>
      <c r="C53" s="107">
        <f>'МО г.Ртищево'!D38</f>
        <v>128.5</v>
      </c>
      <c r="D53" s="107">
        <f>'МО г.Ртищево'!E38</f>
        <v>109.7</v>
      </c>
      <c r="E53" s="107">
        <f>'МО г.Ртищево'!F38</f>
        <v>109.7</v>
      </c>
      <c r="F53" s="102">
        <f t="shared" si="2"/>
        <v>0.8536964980544748</v>
      </c>
      <c r="G53" s="102">
        <f t="shared" si="3"/>
        <v>1</v>
      </c>
    </row>
    <row r="54" spans="1:7" ht="21" customHeight="1">
      <c r="A54" s="80" t="s">
        <v>111</v>
      </c>
      <c r="B54" s="58" t="s">
        <v>104</v>
      </c>
      <c r="C54" s="59">
        <f>C55</f>
        <v>960</v>
      </c>
      <c r="D54" s="59">
        <f>D55</f>
        <v>960</v>
      </c>
      <c r="E54" s="59">
        <f>E55</f>
        <v>293.5</v>
      </c>
      <c r="F54" s="102">
        <f t="shared" si="2"/>
        <v>0.30572916666666666</v>
      </c>
      <c r="G54" s="102">
        <f t="shared" si="3"/>
        <v>0.30572916666666666</v>
      </c>
    </row>
    <row r="55" spans="1:7" s="33" customFormat="1" ht="42.75" customHeight="1">
      <c r="A55" s="103" t="s">
        <v>112</v>
      </c>
      <c r="B55" s="104" t="s">
        <v>105</v>
      </c>
      <c r="C55" s="105">
        <f>'Кр-звезда'!D38+Макарово!D38+Октябрьский!D37+Салтыковка!D37+Урусово!D39+'Ш-Голицыно'!D38</f>
        <v>960</v>
      </c>
      <c r="D55" s="105">
        <f>'Кр-звезда'!E38+Макарово!E38+Октябрьский!E37+Салтыковка!E37+Урусово!E39+'Ш-Голицыно'!E38</f>
        <v>960</v>
      </c>
      <c r="E55" s="105">
        <f>'Кр-звезда'!F38+Макарово!F38+Октябрьский!F37+Салтыковка!F37+Урусово!F39+'Ш-Голицыно'!F38</f>
        <v>293.5</v>
      </c>
      <c r="F55" s="102">
        <f t="shared" si="2"/>
        <v>0.30572916666666666</v>
      </c>
      <c r="G55" s="102">
        <f t="shared" si="3"/>
        <v>0.30572916666666666</v>
      </c>
    </row>
    <row r="56" spans="1:7" ht="21" customHeight="1">
      <c r="A56" s="80" t="s">
        <v>75</v>
      </c>
      <c r="B56" s="58" t="s">
        <v>38</v>
      </c>
      <c r="C56" s="59">
        <f>C57</f>
        <v>830</v>
      </c>
      <c r="D56" s="59">
        <f>D57</f>
        <v>570</v>
      </c>
      <c r="E56" s="59">
        <f>E57</f>
        <v>327.3</v>
      </c>
      <c r="F56" s="102">
        <f t="shared" si="2"/>
        <v>0.39433734939759035</v>
      </c>
      <c r="G56" s="102">
        <f t="shared" si="3"/>
        <v>0.5742105263157895</v>
      </c>
    </row>
    <row r="57" spans="1:7" s="33" customFormat="1" ht="30" customHeight="1">
      <c r="A57" s="103" t="s">
        <v>158</v>
      </c>
      <c r="B57" s="104" t="s">
        <v>188</v>
      </c>
      <c r="C57" s="105">
        <f>C58+C59+C60+C61</f>
        <v>830</v>
      </c>
      <c r="D57" s="105">
        <f>D58+D59+D60+D61</f>
        <v>570</v>
      </c>
      <c r="E57" s="105">
        <f>E58+E59+E60+E61</f>
        <v>327.3</v>
      </c>
      <c r="F57" s="102">
        <f t="shared" si="2"/>
        <v>0.39433734939759035</v>
      </c>
      <c r="G57" s="102">
        <f t="shared" si="3"/>
        <v>0.5742105263157895</v>
      </c>
    </row>
    <row r="58" spans="1:7" ht="66" customHeight="1">
      <c r="A58" s="101"/>
      <c r="B58" s="49" t="s">
        <v>395</v>
      </c>
      <c r="C58" s="106">
        <f>МР!D62</f>
        <v>200</v>
      </c>
      <c r="D58" s="106">
        <f>МР!E62</f>
        <v>200</v>
      </c>
      <c r="E58" s="106">
        <f>МР!F62</f>
        <v>99.9</v>
      </c>
      <c r="F58" s="102">
        <f t="shared" si="2"/>
        <v>0.49950000000000006</v>
      </c>
      <c r="G58" s="102">
        <v>0</v>
      </c>
    </row>
    <row r="59" spans="1:7" ht="69.75" customHeight="1">
      <c r="A59" s="101"/>
      <c r="B59" s="49" t="s">
        <v>331</v>
      </c>
      <c r="C59" s="106">
        <f>'МО г.Ртищево'!D48</f>
        <v>100</v>
      </c>
      <c r="D59" s="106">
        <f>'МО г.Ртищево'!E48</f>
        <v>100</v>
      </c>
      <c r="E59" s="106">
        <f>'МО г.Ртищево'!F48</f>
        <v>0</v>
      </c>
      <c r="F59" s="102">
        <f t="shared" si="2"/>
        <v>0</v>
      </c>
      <c r="G59" s="102">
        <f t="shared" si="3"/>
        <v>0</v>
      </c>
    </row>
    <row r="60" spans="1:7" ht="65.25" customHeight="1">
      <c r="A60" s="101"/>
      <c r="B60" s="49" t="s">
        <v>227</v>
      </c>
      <c r="C60" s="106">
        <f>'МО г.Ртищево'!D49</f>
        <v>520</v>
      </c>
      <c r="D60" s="106">
        <f>'МО г.Ртищево'!E49</f>
        <v>270</v>
      </c>
      <c r="E60" s="106">
        <f>'МО г.Ртищево'!F49</f>
        <v>227.4</v>
      </c>
      <c r="F60" s="102">
        <f t="shared" si="2"/>
        <v>0.43730769230769234</v>
      </c>
      <c r="G60" s="102">
        <f t="shared" si="3"/>
        <v>0.8422222222222222</v>
      </c>
    </row>
    <row r="61" spans="1:7" ht="87" customHeight="1">
      <c r="A61" s="101"/>
      <c r="B61" s="49" t="s">
        <v>332</v>
      </c>
      <c r="C61" s="106">
        <f>'МО г.Ртищево'!D50</f>
        <v>10</v>
      </c>
      <c r="D61" s="106">
        <f>'МО г.Ртищево'!E50</f>
        <v>0</v>
      </c>
      <c r="E61" s="106">
        <f>'МО г.Ртищево'!F50</f>
        <v>0</v>
      </c>
      <c r="F61" s="102">
        <f t="shared" si="2"/>
        <v>0</v>
      </c>
      <c r="G61" s="102">
        <v>0</v>
      </c>
    </row>
    <row r="62" spans="1:7" ht="22.5" customHeight="1">
      <c r="A62" s="80" t="s">
        <v>76</v>
      </c>
      <c r="B62" s="58" t="s">
        <v>40</v>
      </c>
      <c r="C62" s="59">
        <f>C63+C65+C72+C64</f>
        <v>72407.9</v>
      </c>
      <c r="D62" s="59">
        <f>D63+D65+D72+D64</f>
        <v>51299.50000000001</v>
      </c>
      <c r="E62" s="59">
        <f>E63+E65+E72+E64</f>
        <v>4772.900000000001</v>
      </c>
      <c r="F62" s="102">
        <f t="shared" si="2"/>
        <v>0.06591684056573939</v>
      </c>
      <c r="G62" s="102">
        <f t="shared" si="3"/>
        <v>0.09303989317634674</v>
      </c>
    </row>
    <row r="63" spans="1:7" ht="32.25" customHeight="1">
      <c r="A63" s="80" t="s">
        <v>287</v>
      </c>
      <c r="B63" s="97" t="s">
        <v>377</v>
      </c>
      <c r="C63" s="59">
        <f>МР!D68</f>
        <v>217.4</v>
      </c>
      <c r="D63" s="59">
        <f>МР!E68</f>
        <v>109</v>
      </c>
      <c r="E63" s="59">
        <f>МР!F68</f>
        <v>0</v>
      </c>
      <c r="F63" s="102">
        <f t="shared" si="2"/>
        <v>0</v>
      </c>
      <c r="G63" s="102">
        <f t="shared" si="3"/>
        <v>0</v>
      </c>
    </row>
    <row r="64" spans="1:7" ht="32.25" customHeight="1">
      <c r="A64" s="80"/>
      <c r="B64" s="97" t="s">
        <v>403</v>
      </c>
      <c r="C64" s="106">
        <f>МР!D69</f>
        <v>1307.4</v>
      </c>
      <c r="D64" s="106">
        <f>МР!E69</f>
        <v>1307.4</v>
      </c>
      <c r="E64" s="106">
        <f>МР!F69</f>
        <v>0</v>
      </c>
      <c r="F64" s="102">
        <f t="shared" si="2"/>
        <v>0</v>
      </c>
      <c r="G64" s="102">
        <v>0</v>
      </c>
    </row>
    <row r="65" spans="1:7" s="33" customFormat="1" ht="42" customHeight="1">
      <c r="A65" s="103" t="s">
        <v>121</v>
      </c>
      <c r="B65" s="104" t="s">
        <v>253</v>
      </c>
      <c r="C65" s="105">
        <f>C66+C67+C68+C69+C70+C71</f>
        <v>70736.8</v>
      </c>
      <c r="D65" s="105">
        <f>D66+D67+D68+D69+D70+D71</f>
        <v>49736.8</v>
      </c>
      <c r="E65" s="105">
        <f>E66+E67+E68+E69+E70+E71</f>
        <v>4626.6</v>
      </c>
      <c r="F65" s="102">
        <f t="shared" si="2"/>
        <v>0.06540584250347768</v>
      </c>
      <c r="G65" s="102">
        <f t="shared" si="3"/>
        <v>0.09302166605008766</v>
      </c>
    </row>
    <row r="66" spans="1:7" ht="45.75" customHeight="1">
      <c r="A66" s="101"/>
      <c r="B66" s="109" t="s">
        <v>334</v>
      </c>
      <c r="C66" s="106">
        <f>'МО г.Ртищево'!D56</f>
        <v>7303.9</v>
      </c>
      <c r="D66" s="106">
        <f>'МО г.Ртищево'!E56</f>
        <v>7303.9</v>
      </c>
      <c r="E66" s="106">
        <f>'МО г.Ртищево'!F56</f>
        <v>4182</v>
      </c>
      <c r="F66" s="102">
        <f t="shared" si="2"/>
        <v>0.5725708183299334</v>
      </c>
      <c r="G66" s="102">
        <f t="shared" si="3"/>
        <v>0.5725708183299334</v>
      </c>
    </row>
    <row r="67" spans="1:7" ht="60.75" customHeight="1">
      <c r="A67" s="80"/>
      <c r="B67" s="109" t="s">
        <v>379</v>
      </c>
      <c r="C67" s="106">
        <f>МР!D70</f>
        <v>18298.4</v>
      </c>
      <c r="D67" s="106">
        <f>МР!E70</f>
        <v>18298.4</v>
      </c>
      <c r="E67" s="106">
        <f>МР!F70</f>
        <v>444.6</v>
      </c>
      <c r="F67" s="102">
        <f t="shared" si="2"/>
        <v>0.02429720631312027</v>
      </c>
      <c r="G67" s="102">
        <f t="shared" si="3"/>
        <v>0.02429720631312027</v>
      </c>
    </row>
    <row r="68" spans="1:7" ht="105" customHeight="1">
      <c r="A68" s="80"/>
      <c r="B68" s="109" t="s">
        <v>381</v>
      </c>
      <c r="C68" s="106">
        <f>МР!D71</f>
        <v>14932</v>
      </c>
      <c r="D68" s="106">
        <f>МР!E71</f>
        <v>14932</v>
      </c>
      <c r="E68" s="106">
        <f>МР!F71</f>
        <v>0</v>
      </c>
      <c r="F68" s="102">
        <f t="shared" si="2"/>
        <v>0</v>
      </c>
      <c r="G68" s="102">
        <f t="shared" si="3"/>
        <v>0</v>
      </c>
    </row>
    <row r="69" spans="1:7" ht="100.5" customHeight="1">
      <c r="A69" s="80"/>
      <c r="B69" s="49" t="s">
        <v>383</v>
      </c>
      <c r="C69" s="106">
        <f>МР!D72</f>
        <v>172.5</v>
      </c>
      <c r="D69" s="106">
        <f>МР!E72</f>
        <v>172.5</v>
      </c>
      <c r="E69" s="106">
        <f>МР!F72</f>
        <v>0</v>
      </c>
      <c r="F69" s="102">
        <f t="shared" si="2"/>
        <v>0</v>
      </c>
      <c r="G69" s="102">
        <f t="shared" si="3"/>
        <v>0</v>
      </c>
    </row>
    <row r="70" spans="1:7" ht="138" customHeight="1">
      <c r="A70" s="80"/>
      <c r="B70" s="49" t="s">
        <v>426</v>
      </c>
      <c r="C70" s="106">
        <f>'МО г.Ртищево'!D54</f>
        <v>30</v>
      </c>
      <c r="D70" s="106">
        <f>'МО г.Ртищево'!E54</f>
        <v>30</v>
      </c>
      <c r="E70" s="106">
        <f>'МО г.Ртищево'!F54</f>
        <v>0</v>
      </c>
      <c r="F70" s="102">
        <f t="shared" si="2"/>
        <v>0</v>
      </c>
      <c r="G70" s="102">
        <f t="shared" si="3"/>
        <v>0</v>
      </c>
    </row>
    <row r="71" spans="1:7" ht="118.5" customHeight="1">
      <c r="A71" s="80"/>
      <c r="B71" s="49" t="s">
        <v>424</v>
      </c>
      <c r="C71" s="106">
        <f>'МО г.Ртищево'!D55</f>
        <v>30000</v>
      </c>
      <c r="D71" s="106">
        <f>'МО г.Ртищево'!E55</f>
        <v>9000</v>
      </c>
      <c r="E71" s="106">
        <f>'МО г.Ртищево'!F55</f>
        <v>0</v>
      </c>
      <c r="F71" s="102">
        <f t="shared" si="2"/>
        <v>0</v>
      </c>
      <c r="G71" s="102">
        <f t="shared" si="3"/>
        <v>0</v>
      </c>
    </row>
    <row r="72" spans="1:7" s="33" customFormat="1" ht="38.25" customHeight="1">
      <c r="A72" s="103" t="s">
        <v>77</v>
      </c>
      <c r="B72" s="110" t="s">
        <v>205</v>
      </c>
      <c r="C72" s="105">
        <f>C73+C74</f>
        <v>146.3</v>
      </c>
      <c r="D72" s="105">
        <f>D73+D74</f>
        <v>146.3</v>
      </c>
      <c r="E72" s="105">
        <f>E73+E74</f>
        <v>146.3</v>
      </c>
      <c r="F72" s="102">
        <f t="shared" si="2"/>
        <v>1</v>
      </c>
      <c r="G72" s="102">
        <f t="shared" si="3"/>
        <v>1</v>
      </c>
    </row>
    <row r="73" spans="1:7" ht="34.5" customHeight="1">
      <c r="A73" s="80"/>
      <c r="B73" s="111" t="s">
        <v>125</v>
      </c>
      <c r="C73" s="106">
        <f>МР!D75+'Кр-звезда'!D44+Макарово!D44+Октябрьский!D43+Салтыковка!D43+Урусово!D45+'Ш-Голицыно'!D44</f>
        <v>146.3</v>
      </c>
      <c r="D73" s="106">
        <f>МР!E75+'Кр-звезда'!E44+Макарово!E44+Октябрьский!E43+Салтыковка!E43+Урусово!E45+'Ш-Голицыно'!E44</f>
        <v>146.3</v>
      </c>
      <c r="E73" s="106">
        <f>МР!F75+'Кр-звезда'!F44+Макарово!F44+Октябрьский!F43+Салтыковка!F43+Урусово!F45+'Ш-Голицыно'!F44</f>
        <v>146.3</v>
      </c>
      <c r="F73" s="102">
        <f t="shared" si="2"/>
        <v>1</v>
      </c>
      <c r="G73" s="102">
        <f t="shared" si="3"/>
        <v>1</v>
      </c>
    </row>
    <row r="74" spans="1:7" ht="16.5" customHeight="1" hidden="1">
      <c r="A74" s="80"/>
      <c r="B74" s="111" t="s">
        <v>309</v>
      </c>
      <c r="C74" s="106">
        <f>МР!D76</f>
        <v>0</v>
      </c>
      <c r="D74" s="106">
        <f>МР!E76</f>
        <v>0</v>
      </c>
      <c r="E74" s="106">
        <f>МР!F76</f>
        <v>0</v>
      </c>
      <c r="F74" s="102" t="e">
        <f t="shared" si="2"/>
        <v>#DIV/0!</v>
      </c>
      <c r="G74" s="102" t="e">
        <f t="shared" si="3"/>
        <v>#DIV/0!</v>
      </c>
    </row>
    <row r="75" spans="1:7" ht="27" customHeight="1">
      <c r="A75" s="69" t="s">
        <v>78</v>
      </c>
      <c r="B75" s="68" t="s">
        <v>41</v>
      </c>
      <c r="C75" s="59">
        <f>C76+C79+C84</f>
        <v>37923.3</v>
      </c>
      <c r="D75" s="59">
        <f>D76+D79+D84</f>
        <v>24189.2</v>
      </c>
      <c r="E75" s="59">
        <f>E76+E79+E84</f>
        <v>14782.700000000003</v>
      </c>
      <c r="F75" s="102">
        <f t="shared" si="2"/>
        <v>0.3898052120991581</v>
      </c>
      <c r="G75" s="102">
        <f t="shared" si="3"/>
        <v>0.6111281067583881</v>
      </c>
    </row>
    <row r="76" spans="1:7" s="33" customFormat="1" ht="31.5">
      <c r="A76" s="103" t="s">
        <v>79</v>
      </c>
      <c r="B76" s="104" t="s">
        <v>42</v>
      </c>
      <c r="C76" s="105">
        <f>C77+C78</f>
        <v>2618.1</v>
      </c>
      <c r="D76" s="105">
        <f>D77+D78</f>
        <v>1343</v>
      </c>
      <c r="E76" s="105">
        <f>E77+E78</f>
        <v>212.6</v>
      </c>
      <c r="F76" s="102">
        <f t="shared" si="2"/>
        <v>0.08120392651159238</v>
      </c>
      <c r="G76" s="102">
        <f t="shared" si="3"/>
        <v>0.15830230826507818</v>
      </c>
    </row>
    <row r="77" spans="1:7" ht="57" customHeight="1">
      <c r="A77" s="101"/>
      <c r="B77" s="97" t="s">
        <v>335</v>
      </c>
      <c r="C77" s="106">
        <f>'МО г.Ртищево'!D61</f>
        <v>1246.6</v>
      </c>
      <c r="D77" s="106">
        <f>'МО г.Ртищево'!E61</f>
        <v>594</v>
      </c>
      <c r="E77" s="106">
        <f>'МО г.Ртищево'!F61</f>
        <v>0</v>
      </c>
      <c r="F77" s="102">
        <f t="shared" si="2"/>
        <v>0</v>
      </c>
      <c r="G77" s="102">
        <f t="shared" si="3"/>
        <v>0</v>
      </c>
    </row>
    <row r="78" spans="1:7" ht="37.5" customHeight="1">
      <c r="A78" s="101"/>
      <c r="B78" s="97" t="s">
        <v>174</v>
      </c>
      <c r="C78" s="106">
        <f>'МО г.Ртищево'!D66</f>
        <v>1371.5</v>
      </c>
      <c r="D78" s="106">
        <f>'МО г.Ртищево'!E66</f>
        <v>749</v>
      </c>
      <c r="E78" s="106">
        <f>'МО г.Ртищево'!F66</f>
        <v>212.6</v>
      </c>
      <c r="F78" s="102">
        <f t="shared" si="2"/>
        <v>0.15501275975209625</v>
      </c>
      <c r="G78" s="102">
        <f t="shared" si="3"/>
        <v>0.28384512683578106</v>
      </c>
    </row>
    <row r="79" spans="1:7" s="33" customFormat="1" ht="21" customHeight="1">
      <c r="A79" s="103" t="s">
        <v>80</v>
      </c>
      <c r="B79" s="104" t="s">
        <v>254</v>
      </c>
      <c r="C79" s="105">
        <f>C82+C80+C83</f>
        <v>9102.2</v>
      </c>
      <c r="D79" s="105">
        <f>D82+D80+D83</f>
        <v>6502.2</v>
      </c>
      <c r="E79" s="105">
        <f>E82+E80+E83</f>
        <v>3598</v>
      </c>
      <c r="F79" s="102">
        <f t="shared" si="2"/>
        <v>0.39528905099865963</v>
      </c>
      <c r="G79" s="102">
        <f t="shared" si="3"/>
        <v>0.5533511734489865</v>
      </c>
    </row>
    <row r="80" spans="1:7" s="33" customFormat="1" ht="39" customHeight="1">
      <c r="A80" s="103"/>
      <c r="B80" s="97" t="s">
        <v>243</v>
      </c>
      <c r="C80" s="106">
        <f>МР!D85</f>
        <v>6480</v>
      </c>
      <c r="D80" s="106">
        <f>МР!E85</f>
        <v>5180</v>
      </c>
      <c r="E80" s="106">
        <f>МР!F85</f>
        <v>3575.8</v>
      </c>
      <c r="F80" s="102">
        <f t="shared" si="2"/>
        <v>0.551820987654321</v>
      </c>
      <c r="G80" s="102">
        <f t="shared" si="3"/>
        <v>0.6903088803088804</v>
      </c>
    </row>
    <row r="81" spans="1:7" ht="70.5" customHeight="1">
      <c r="A81" s="101"/>
      <c r="B81" s="112" t="s">
        <v>305</v>
      </c>
      <c r="C81" s="106">
        <f>МР!D86</f>
        <v>6130</v>
      </c>
      <c r="D81" s="106">
        <f>МР!E86</f>
        <v>4830</v>
      </c>
      <c r="E81" s="106">
        <f>МР!F86</f>
        <v>3325.8</v>
      </c>
      <c r="F81" s="102">
        <f t="shared" si="2"/>
        <v>0.5425448613376835</v>
      </c>
      <c r="G81" s="102">
        <f t="shared" si="3"/>
        <v>0.6885714285714286</v>
      </c>
    </row>
    <row r="82" spans="1:7" ht="32.25" customHeight="1">
      <c r="A82" s="101"/>
      <c r="B82" s="97" t="s">
        <v>338</v>
      </c>
      <c r="C82" s="106">
        <f>'МО г.Ртищево'!D68</f>
        <v>2600</v>
      </c>
      <c r="D82" s="106">
        <f>'МО г.Ртищево'!E68</f>
        <v>1300</v>
      </c>
      <c r="E82" s="106">
        <f>'МО г.Ртищево'!F68</f>
        <v>0</v>
      </c>
      <c r="F82" s="102">
        <f t="shared" si="2"/>
        <v>0</v>
      </c>
      <c r="G82" s="102">
        <f t="shared" si="3"/>
        <v>0</v>
      </c>
    </row>
    <row r="83" spans="1:7" ht="32.25" customHeight="1">
      <c r="A83" s="101"/>
      <c r="B83" s="97" t="s">
        <v>404</v>
      </c>
      <c r="C83" s="106">
        <f>МР!D88</f>
        <v>22.2</v>
      </c>
      <c r="D83" s="106">
        <f>МР!E88</f>
        <v>22.2</v>
      </c>
      <c r="E83" s="106">
        <f>МР!F88</f>
        <v>22.2</v>
      </c>
      <c r="F83" s="102">
        <f t="shared" si="2"/>
        <v>1</v>
      </c>
      <c r="G83" s="102">
        <f t="shared" si="3"/>
        <v>1</v>
      </c>
    </row>
    <row r="84" spans="1:7" s="33" customFormat="1" ht="21" customHeight="1">
      <c r="A84" s="103" t="s">
        <v>44</v>
      </c>
      <c r="B84" s="113" t="s">
        <v>244</v>
      </c>
      <c r="C84" s="105">
        <f>C85+C92+C94+C95+C93</f>
        <v>26203.000000000004</v>
      </c>
      <c r="D84" s="105">
        <f>D85+D92+D94+D95+D93</f>
        <v>16344</v>
      </c>
      <c r="E84" s="105">
        <f>E85+E92+E94+E95+E93</f>
        <v>10972.100000000002</v>
      </c>
      <c r="F84" s="102">
        <f t="shared" si="2"/>
        <v>0.4187344960500706</v>
      </c>
      <c r="G84" s="102">
        <f t="shared" si="3"/>
        <v>0.6713228095937348</v>
      </c>
    </row>
    <row r="85" spans="1:7" ht="30.75" customHeight="1">
      <c r="A85" s="101"/>
      <c r="B85" s="114" t="s">
        <v>396</v>
      </c>
      <c r="C85" s="106">
        <f>'МО г.Ртищево'!D70</f>
        <v>1835</v>
      </c>
      <c r="D85" s="106">
        <f>'МО г.Ртищево'!E70</f>
        <v>1610</v>
      </c>
      <c r="E85" s="106">
        <f>'МО г.Ртищево'!F70</f>
        <v>294.6</v>
      </c>
      <c r="F85" s="102">
        <f t="shared" si="2"/>
        <v>0.1605449591280654</v>
      </c>
      <c r="G85" s="102">
        <f t="shared" si="3"/>
        <v>0.18298136645962734</v>
      </c>
    </row>
    <row r="86" spans="1:7" ht="23.25" customHeight="1" hidden="1">
      <c r="A86" s="101"/>
      <c r="B86" s="112" t="s">
        <v>255</v>
      </c>
      <c r="C86" s="106">
        <v>0</v>
      </c>
      <c r="D86" s="106">
        <v>0</v>
      </c>
      <c r="E86" s="106">
        <f>'МО г.Ртищево'!F71</f>
        <v>100</v>
      </c>
      <c r="F86" s="102" t="e">
        <f t="shared" si="2"/>
        <v>#DIV/0!</v>
      </c>
      <c r="G86" s="102" t="e">
        <f t="shared" si="3"/>
        <v>#DIV/0!</v>
      </c>
    </row>
    <row r="87" spans="1:7" ht="30" customHeight="1" hidden="1">
      <c r="A87" s="101"/>
      <c r="B87" s="112" t="s">
        <v>312</v>
      </c>
      <c r="C87" s="106">
        <v>0</v>
      </c>
      <c r="D87" s="106">
        <f>'МО г.Ртищево'!E72</f>
        <v>200</v>
      </c>
      <c r="E87" s="106">
        <f>'МО г.Ртищево'!F72</f>
        <v>91.4</v>
      </c>
      <c r="F87" s="102" t="e">
        <f t="shared" si="2"/>
        <v>#DIV/0!</v>
      </c>
      <c r="G87" s="102">
        <f t="shared" si="3"/>
        <v>0.457</v>
      </c>
    </row>
    <row r="88" spans="1:7" ht="23.25" customHeight="1" hidden="1">
      <c r="A88" s="101"/>
      <c r="B88" s="112" t="s">
        <v>256</v>
      </c>
      <c r="C88" s="106">
        <v>0</v>
      </c>
      <c r="D88" s="106">
        <f>'МО г.Ртищево'!E73</f>
        <v>0</v>
      </c>
      <c r="E88" s="106">
        <f>'МО г.Ртищево'!F73</f>
        <v>0</v>
      </c>
      <c r="F88" s="102" t="e">
        <f t="shared" si="2"/>
        <v>#DIV/0!</v>
      </c>
      <c r="G88" s="102" t="e">
        <f t="shared" si="3"/>
        <v>#DIV/0!</v>
      </c>
    </row>
    <row r="89" spans="1:7" ht="30.75" customHeight="1" hidden="1">
      <c r="A89" s="101"/>
      <c r="B89" s="112" t="s">
        <v>257</v>
      </c>
      <c r="C89" s="106">
        <v>0</v>
      </c>
      <c r="D89" s="106">
        <f>'МО г.Ртищево'!E74</f>
        <v>0</v>
      </c>
      <c r="E89" s="106">
        <f>'МО г.Ртищево'!F74</f>
        <v>0</v>
      </c>
      <c r="F89" s="102" t="e">
        <f t="shared" si="2"/>
        <v>#DIV/0!</v>
      </c>
      <c r="G89" s="102" t="e">
        <f t="shared" si="3"/>
        <v>#DIV/0!</v>
      </c>
    </row>
    <row r="90" spans="1:7" ht="20.25" customHeight="1" hidden="1">
      <c r="A90" s="101"/>
      <c r="B90" s="112" t="s">
        <v>258</v>
      </c>
      <c r="C90" s="106">
        <v>0</v>
      </c>
      <c r="D90" s="106">
        <f>'МО г.Ртищево'!E83</f>
        <v>0</v>
      </c>
      <c r="E90" s="106">
        <f>'МО г.Ртищево'!F83</f>
        <v>0</v>
      </c>
      <c r="F90" s="102" t="e">
        <f t="shared" si="2"/>
        <v>#DIV/0!</v>
      </c>
      <c r="G90" s="102" t="e">
        <f t="shared" si="3"/>
        <v>#DIV/0!</v>
      </c>
    </row>
    <row r="91" spans="1:7" ht="19.5" customHeight="1" hidden="1">
      <c r="A91" s="101"/>
      <c r="B91" s="112" t="s">
        <v>259</v>
      </c>
      <c r="C91" s="106">
        <v>0</v>
      </c>
      <c r="D91" s="106">
        <v>0</v>
      </c>
      <c r="E91" s="106">
        <v>0</v>
      </c>
      <c r="F91" s="102" t="e">
        <f t="shared" si="2"/>
        <v>#DIV/0!</v>
      </c>
      <c r="G91" s="102" t="e">
        <f t="shared" si="3"/>
        <v>#DIV/0!</v>
      </c>
    </row>
    <row r="92" spans="1:7" ht="21" customHeight="1">
      <c r="A92" s="101"/>
      <c r="B92" s="114" t="s">
        <v>176</v>
      </c>
      <c r="C92" s="106">
        <f>'МО г.Ртищево'!D84+'Кр-звезда'!D47+Макарово!D47+Октябрьский!D46+Салтыковка!D46+Урусово!D48+'Ш-Голицыно'!D47</f>
        <v>11278.900000000001</v>
      </c>
      <c r="D92" s="106">
        <f>'МО г.Ртищево'!E84+'Кр-звезда'!E47+Макарово!E47+Октябрьский!E46+Салтыковка!E46+Урусово!E48+'Ш-Голицыно'!E47</f>
        <v>6802.999999999999</v>
      </c>
      <c r="E92" s="106">
        <f>'МО г.Ртищево'!F84+'Кр-звезда'!F47+Макарово!F47+Октябрьский!F46+Салтыковка!F46+Урусово!F48+'Ш-Голицыно'!F47</f>
        <v>4516.400000000001</v>
      </c>
      <c r="F92" s="102">
        <f t="shared" si="2"/>
        <v>0.40042911986097934</v>
      </c>
      <c r="G92" s="102">
        <f t="shared" si="3"/>
        <v>0.6638835807731884</v>
      </c>
    </row>
    <row r="93" spans="1:7" ht="21" customHeight="1">
      <c r="A93" s="101"/>
      <c r="B93" s="114" t="s">
        <v>313</v>
      </c>
      <c r="C93" s="106">
        <f>'Кр-звезда'!D49+Макарово!D49+Октябрьский!D48+Салтыковка!D48+Урусово!D50+'Ш-Голицыно'!D49</f>
        <v>29.7</v>
      </c>
      <c r="D93" s="106">
        <f>'Кр-звезда'!E49+Макарово!E49+Октябрьский!E48+Салтыковка!E48+Урусово!E50+'Ш-Голицыно'!E49</f>
        <v>14.7</v>
      </c>
      <c r="E93" s="106">
        <f>'Кр-звезда'!F49+Макарово!F49+Октябрьский!F48+Салтыковка!F48+Урусово!F50+'Ш-Голицыно'!F49</f>
        <v>0</v>
      </c>
      <c r="F93" s="102">
        <f t="shared" si="2"/>
        <v>0</v>
      </c>
      <c r="G93" s="102">
        <f t="shared" si="3"/>
        <v>0</v>
      </c>
    </row>
    <row r="94" spans="1:7" ht="21" customHeight="1">
      <c r="A94" s="101"/>
      <c r="B94" s="114" t="s">
        <v>231</v>
      </c>
      <c r="C94" s="106">
        <f>'Кр-звезда'!D48+Макарово!D48+Октябрьский!D47+Салтыковка!D47+Урусово!D49+'Ш-Голицыно'!D48</f>
        <v>24.7</v>
      </c>
      <c r="D94" s="106">
        <f>'Кр-звезда'!E48+Макарово!E48+Октябрьский!E47+Салтыковка!E47+Урусово!E49+'Ш-Голицыно'!E48</f>
        <v>12.100000000000001</v>
      </c>
      <c r="E94" s="106">
        <f>'Кр-звезда'!F48+Макарово!F48+Октябрьский!F47+Салтыковка!F47+Урусово!F49+'Ш-Голицыно'!F48</f>
        <v>0</v>
      </c>
      <c r="F94" s="102">
        <f t="shared" si="2"/>
        <v>0</v>
      </c>
      <c r="G94" s="102">
        <f t="shared" si="3"/>
        <v>0</v>
      </c>
    </row>
    <row r="95" spans="1:7" ht="21" customHeight="1">
      <c r="A95" s="101"/>
      <c r="B95" s="114" t="s">
        <v>178</v>
      </c>
      <c r="C95" s="106">
        <f>'МО г.Ртищево'!D85+'Кр-звезда'!D50+Макарово!D50+Октябрьский!D49+Салтыковка!D49+Урусово!D51+'Ш-Голицыно'!D50</f>
        <v>13034.699999999999</v>
      </c>
      <c r="D95" s="106">
        <f>'МО г.Ртищево'!E85+'Кр-звезда'!E50+Макарово!E50+Октябрьский!E49+Салтыковка!E49+Урусово!E51+'Ш-Голицыно'!E50</f>
        <v>7904.2</v>
      </c>
      <c r="E95" s="106">
        <f>'МО г.Ртищево'!F85+'Кр-звезда'!F50+Макарово!F50+Октябрьский!F49+Салтыковка!F49+Урусово!F51+'Ш-Голицыно'!F50</f>
        <v>6161.1</v>
      </c>
      <c r="F95" s="102">
        <f t="shared" si="2"/>
        <v>0.4726691063085457</v>
      </c>
      <c r="G95" s="102">
        <f t="shared" si="3"/>
        <v>0.7794716732876193</v>
      </c>
    </row>
    <row r="96" spans="1:7" ht="21.75" customHeight="1">
      <c r="A96" s="69" t="s">
        <v>128</v>
      </c>
      <c r="B96" s="68" t="s">
        <v>126</v>
      </c>
      <c r="C96" s="59">
        <f>C97</f>
        <v>3.3</v>
      </c>
      <c r="D96" s="59">
        <f>D97</f>
        <v>3.3</v>
      </c>
      <c r="E96" s="59">
        <f>E97</f>
        <v>3.3</v>
      </c>
      <c r="F96" s="102">
        <f t="shared" si="2"/>
        <v>1</v>
      </c>
      <c r="G96" s="102">
        <f t="shared" si="3"/>
        <v>1</v>
      </c>
    </row>
    <row r="97" spans="1:7" ht="33" customHeight="1">
      <c r="A97" s="115" t="s">
        <v>122</v>
      </c>
      <c r="B97" s="116" t="s">
        <v>238</v>
      </c>
      <c r="C97" s="106">
        <f>'Кр-звезда'!D52+Макарово!D52+Октябрьский!D52+Салтыковка!D51+Урусово!D53+'Ш-Голицыно'!D52</f>
        <v>3.3</v>
      </c>
      <c r="D97" s="106">
        <f>'Кр-звезда'!E52+Макарово!E52+Октябрьский!E52+Салтыковка!E51+Урусово!E53+'Ш-Голицыно'!E52</f>
        <v>3.3</v>
      </c>
      <c r="E97" s="106">
        <f>'Кр-звезда'!F52+Макарово!F52+Октябрьский!F52+Салтыковка!F51+Урусово!F53+'Ш-Голицыно'!F52</f>
        <v>3.3</v>
      </c>
      <c r="F97" s="102">
        <f t="shared" si="2"/>
        <v>1</v>
      </c>
      <c r="G97" s="102">
        <f t="shared" si="3"/>
        <v>1</v>
      </c>
    </row>
    <row r="98" spans="1:7" ht="18" customHeight="1">
      <c r="A98" s="80" t="s">
        <v>46</v>
      </c>
      <c r="B98" s="58" t="s">
        <v>47</v>
      </c>
      <c r="C98" s="59">
        <f>C99+C100+C101+C102</f>
        <v>452967.8</v>
      </c>
      <c r="D98" s="59">
        <f>D99+D100+D101+D102</f>
        <v>275971.2</v>
      </c>
      <c r="E98" s="59">
        <f>E99+E100+E101+E102</f>
        <v>171513.69999999998</v>
      </c>
      <c r="F98" s="102">
        <f t="shared" si="2"/>
        <v>0.37864435396953156</v>
      </c>
      <c r="G98" s="102">
        <f t="shared" si="3"/>
        <v>0.6214913005415057</v>
      </c>
    </row>
    <row r="99" spans="1:7" ht="15.75">
      <c r="A99" s="101" t="s">
        <v>48</v>
      </c>
      <c r="B99" s="97" t="s">
        <v>49</v>
      </c>
      <c r="C99" s="106">
        <f>МР!D95</f>
        <v>128505.4</v>
      </c>
      <c r="D99" s="106">
        <f>МР!E95</f>
        <v>74092.3</v>
      </c>
      <c r="E99" s="106">
        <f>МР!F95</f>
        <v>50121.6</v>
      </c>
      <c r="F99" s="102">
        <f t="shared" si="2"/>
        <v>0.39003497129303516</v>
      </c>
      <c r="G99" s="102">
        <f t="shared" si="3"/>
        <v>0.6764751532885334</v>
      </c>
    </row>
    <row r="100" spans="1:7" ht="15.75">
      <c r="A100" s="101" t="s">
        <v>50</v>
      </c>
      <c r="B100" s="97" t="s">
        <v>151</v>
      </c>
      <c r="C100" s="106">
        <f>МР!D97+'МО г.Ртищево'!D87</f>
        <v>298308.1</v>
      </c>
      <c r="D100" s="106">
        <f>МР!E97+'МО г.Ртищево'!E87</f>
        <v>185719.8</v>
      </c>
      <c r="E100" s="106">
        <f>МР!F97+'МО г.Ртищево'!F87</f>
        <v>111355.7</v>
      </c>
      <c r="F100" s="102">
        <f t="shared" si="2"/>
        <v>0.3732909029288846</v>
      </c>
      <c r="G100" s="102">
        <f t="shared" si="3"/>
        <v>0.599589812179423</v>
      </c>
    </row>
    <row r="101" spans="1:7" ht="15.75">
      <c r="A101" s="101" t="s">
        <v>51</v>
      </c>
      <c r="B101" s="97" t="s">
        <v>52</v>
      </c>
      <c r="C101" s="106">
        <f>МР!D98+'Кр-звезда'!D56+Макарово!D56+Октябрьский!D56+Салтыковка!D55+Урусово!D57+'Ш-Голицыно'!D56</f>
        <v>4262.8</v>
      </c>
      <c r="D101" s="106">
        <f>МР!E98+'Кр-звезда'!E56+Макарово!E56+Октябрьский!E56+Салтыковка!E55+Урусово!E57+'Ш-Голицыно'!E56</f>
        <v>2263.2</v>
      </c>
      <c r="E101" s="106">
        <f>МР!F98+'Кр-звезда'!F56+Макарово!F56+Октябрьский!F56+Салтыковка!F55+Урусово!F57+'Ш-Голицыно'!F56</f>
        <v>697.5</v>
      </c>
      <c r="F101" s="102">
        <f t="shared" si="2"/>
        <v>0.16362484751806325</v>
      </c>
      <c r="G101" s="102">
        <f t="shared" si="3"/>
        <v>0.30819194061505834</v>
      </c>
    </row>
    <row r="102" spans="1:7" ht="15.75">
      <c r="A102" s="101" t="s">
        <v>53</v>
      </c>
      <c r="B102" s="97" t="s">
        <v>54</v>
      </c>
      <c r="C102" s="106">
        <f>МР!D100</f>
        <v>21891.5</v>
      </c>
      <c r="D102" s="106">
        <f>МР!E100</f>
        <v>13895.9</v>
      </c>
      <c r="E102" s="106">
        <f>МР!F100</f>
        <v>9338.9</v>
      </c>
      <c r="F102" s="102">
        <f t="shared" si="2"/>
        <v>0.426599365050362</v>
      </c>
      <c r="G102" s="102">
        <f t="shared" si="3"/>
        <v>0.6720615433329256</v>
      </c>
    </row>
    <row r="103" spans="1:7" ht="15.75">
      <c r="A103" s="101"/>
      <c r="B103" s="97" t="s">
        <v>55</v>
      </c>
      <c r="C103" s="106">
        <f>МР!D101</f>
        <v>585</v>
      </c>
      <c r="D103" s="106">
        <f>МР!E101</f>
        <v>412.8</v>
      </c>
      <c r="E103" s="106">
        <f>МР!F101</f>
        <v>197.9</v>
      </c>
      <c r="F103" s="102">
        <f t="shared" si="2"/>
        <v>0.3382905982905983</v>
      </c>
      <c r="G103" s="102">
        <f t="shared" si="3"/>
        <v>0.4794089147286822</v>
      </c>
    </row>
    <row r="104" spans="1:7" ht="15.75">
      <c r="A104" s="80" t="s">
        <v>56</v>
      </c>
      <c r="B104" s="58" t="s">
        <v>156</v>
      </c>
      <c r="C104" s="59">
        <f>C105+C106</f>
        <v>57551.7</v>
      </c>
      <c r="D104" s="59">
        <f>D105+D106</f>
        <v>37256.5</v>
      </c>
      <c r="E104" s="59">
        <f>E105+E106</f>
        <v>28970.2</v>
      </c>
      <c r="F104" s="102">
        <f t="shared" si="2"/>
        <v>0.5033769636691879</v>
      </c>
      <c r="G104" s="102">
        <f t="shared" si="3"/>
        <v>0.7775878034705354</v>
      </c>
    </row>
    <row r="105" spans="1:7" ht="15.75">
      <c r="A105" s="101" t="s">
        <v>57</v>
      </c>
      <c r="B105" s="97" t="s">
        <v>58</v>
      </c>
      <c r="C105" s="106">
        <f>МР!D103</f>
        <v>54447.7</v>
      </c>
      <c r="D105" s="106">
        <f>МР!E103</f>
        <v>35324.5</v>
      </c>
      <c r="E105" s="106">
        <f>МР!F103</f>
        <v>27549.7</v>
      </c>
      <c r="F105" s="102">
        <f t="shared" si="2"/>
        <v>0.505984642142827</v>
      </c>
      <c r="G105" s="102">
        <f t="shared" si="3"/>
        <v>0.779903466432646</v>
      </c>
    </row>
    <row r="106" spans="1:7" ht="15.75">
      <c r="A106" s="101" t="s">
        <v>59</v>
      </c>
      <c r="B106" s="97" t="s">
        <v>110</v>
      </c>
      <c r="C106" s="106">
        <f>МР!D104</f>
        <v>3104</v>
      </c>
      <c r="D106" s="106">
        <f>МР!E104</f>
        <v>1932</v>
      </c>
      <c r="E106" s="106">
        <f>МР!F104</f>
        <v>1420.5</v>
      </c>
      <c r="F106" s="102">
        <f aca="true" t="shared" si="4" ref="F106:F121">E106/C106</f>
        <v>0.4576353092783505</v>
      </c>
      <c r="G106" s="102">
        <f aca="true" t="shared" si="5" ref="G106:G121">E106/D106</f>
        <v>0.735248447204969</v>
      </c>
    </row>
    <row r="107" spans="1:7" ht="16.5" customHeight="1">
      <c r="A107" s="80" t="s">
        <v>60</v>
      </c>
      <c r="B107" s="58" t="s">
        <v>61</v>
      </c>
      <c r="C107" s="59">
        <f>C108+C109+C113+C110+C111+C112</f>
        <v>20072.8</v>
      </c>
      <c r="D107" s="59">
        <f>D108+D109+D113+D110+D111+D112</f>
        <v>11254.9</v>
      </c>
      <c r="E107" s="59">
        <f>E108+E109+E113+E110+E111+E112</f>
        <v>9782.3</v>
      </c>
      <c r="F107" s="102">
        <f t="shared" si="4"/>
        <v>0.4873410784743533</v>
      </c>
      <c r="G107" s="102">
        <f t="shared" si="5"/>
        <v>0.8691592106549147</v>
      </c>
    </row>
    <row r="108" spans="1:7" ht="15.75">
      <c r="A108" s="101" t="s">
        <v>62</v>
      </c>
      <c r="B108" s="117" t="s">
        <v>217</v>
      </c>
      <c r="C108" s="106">
        <f>МР!D107+'МО г.Ртищево'!D89+'Кр-звезда'!D58+Макарово!D55+Октябрьский!D58+Салтыковка!D57+Урусово!D59+'Ш-Голицыно'!D57</f>
        <v>1581</v>
      </c>
      <c r="D108" s="106">
        <f>МР!E107+'МО г.Ртищево'!E89+'Кр-звезда'!E58+Макарово!E55+Октябрьский!E58+Салтыковка!E57+Урусово!E59+'Ш-Голицыно'!E57</f>
        <v>966</v>
      </c>
      <c r="E108" s="106">
        <f>МР!F107+'МО г.Ртищево'!F89+'Кр-звезда'!F58+Макарово!F55+Октябрьский!F58+Салтыковка!F57+Урусово!F59+'Ш-Голицыно'!F57</f>
        <v>675.1</v>
      </c>
      <c r="F108" s="102">
        <f t="shared" si="4"/>
        <v>0.42700822264389626</v>
      </c>
      <c r="G108" s="102">
        <f t="shared" si="5"/>
        <v>0.6988612836438923</v>
      </c>
    </row>
    <row r="109" spans="1:7" ht="31.5">
      <c r="A109" s="101" t="s">
        <v>63</v>
      </c>
      <c r="B109" s="117" t="s">
        <v>397</v>
      </c>
      <c r="C109" s="106">
        <f>МР!D108</f>
        <v>14530.8</v>
      </c>
      <c r="D109" s="106">
        <f>МР!E108</f>
        <v>7404</v>
      </c>
      <c r="E109" s="106">
        <f>МР!F108</f>
        <v>6876</v>
      </c>
      <c r="F109" s="102">
        <f t="shared" si="4"/>
        <v>0.47320175076389465</v>
      </c>
      <c r="G109" s="102">
        <f t="shared" si="5"/>
        <v>0.9286871961102107</v>
      </c>
    </row>
    <row r="110" spans="1:7" ht="47.25">
      <c r="A110" s="101"/>
      <c r="B110" s="97" t="s">
        <v>419</v>
      </c>
      <c r="C110" s="106">
        <f>МР!D110</f>
        <v>157.8</v>
      </c>
      <c r="D110" s="106">
        <f>МР!E110</f>
        <v>157.8</v>
      </c>
      <c r="E110" s="106">
        <f>МР!F110</f>
        <v>0</v>
      </c>
      <c r="F110" s="102">
        <f t="shared" si="4"/>
        <v>0</v>
      </c>
      <c r="G110" s="102">
        <f t="shared" si="5"/>
        <v>0</v>
      </c>
    </row>
    <row r="111" spans="1:7" ht="31.5">
      <c r="A111" s="101"/>
      <c r="B111" s="97" t="s">
        <v>421</v>
      </c>
      <c r="C111" s="106">
        <f>МР!D111</f>
        <v>85</v>
      </c>
      <c r="D111" s="106">
        <f>МР!E111</f>
        <v>85</v>
      </c>
      <c r="E111" s="106">
        <f>МР!F111</f>
        <v>0</v>
      </c>
      <c r="F111" s="102">
        <f t="shared" si="4"/>
        <v>0</v>
      </c>
      <c r="G111" s="102">
        <f t="shared" si="5"/>
        <v>0</v>
      </c>
    </row>
    <row r="112" spans="1:7" ht="31.5">
      <c r="A112" s="101"/>
      <c r="B112" s="97" t="s">
        <v>267</v>
      </c>
      <c r="C112" s="106">
        <f>МР!D112</f>
        <v>260.5</v>
      </c>
      <c r="D112" s="106">
        <f>МР!E112</f>
        <v>260.5</v>
      </c>
      <c r="E112" s="106">
        <f>МР!F112</f>
        <v>0</v>
      </c>
      <c r="F112" s="102">
        <f t="shared" si="4"/>
        <v>0</v>
      </c>
      <c r="G112" s="102">
        <f t="shared" si="5"/>
        <v>0</v>
      </c>
    </row>
    <row r="113" spans="1:7" ht="31.5">
      <c r="A113" s="101" t="s">
        <v>64</v>
      </c>
      <c r="B113" s="97" t="s">
        <v>389</v>
      </c>
      <c r="C113" s="106">
        <f>МР!D116</f>
        <v>3457.7</v>
      </c>
      <c r="D113" s="106">
        <f>МР!E116</f>
        <v>2381.6</v>
      </c>
      <c r="E113" s="106">
        <f>МР!F116</f>
        <v>2231.2</v>
      </c>
      <c r="F113" s="102">
        <f t="shared" si="4"/>
        <v>0.6452844376319519</v>
      </c>
      <c r="G113" s="102">
        <f t="shared" si="5"/>
        <v>0.9368491770238495</v>
      </c>
    </row>
    <row r="114" spans="1:7" ht="21" customHeight="1">
      <c r="A114" s="69" t="s">
        <v>65</v>
      </c>
      <c r="B114" s="68" t="s">
        <v>131</v>
      </c>
      <c r="C114" s="59">
        <f>C115+C116</f>
        <v>26327.4</v>
      </c>
      <c r="D114" s="59">
        <f>D115+D116</f>
        <v>15904.8</v>
      </c>
      <c r="E114" s="59">
        <f>E115+E116</f>
        <v>9543.6</v>
      </c>
      <c r="F114" s="102">
        <f t="shared" si="4"/>
        <v>0.362496866382552</v>
      </c>
      <c r="G114" s="102">
        <f t="shared" si="5"/>
        <v>0.6000452693526483</v>
      </c>
    </row>
    <row r="115" spans="1:7" ht="15.75" customHeight="1">
      <c r="A115" s="101" t="s">
        <v>66</v>
      </c>
      <c r="B115" s="97" t="s">
        <v>132</v>
      </c>
      <c r="C115" s="106">
        <f>'МО г.Ртищево'!D91</f>
        <v>25747.4</v>
      </c>
      <c r="D115" s="106">
        <f>'МО г.Ртищево'!E91</f>
        <v>15603.3</v>
      </c>
      <c r="E115" s="106">
        <f>'МО г.Ртищево'!F91</f>
        <v>9324.9</v>
      </c>
      <c r="F115" s="102">
        <f t="shared" si="4"/>
        <v>0.3621686073156901</v>
      </c>
      <c r="G115" s="102">
        <f t="shared" si="5"/>
        <v>0.5976235796273865</v>
      </c>
    </row>
    <row r="116" spans="1:7" ht="18.75" customHeight="1">
      <c r="A116" s="101" t="s">
        <v>133</v>
      </c>
      <c r="B116" s="97" t="s">
        <v>134</v>
      </c>
      <c r="C116" s="106">
        <f>МР!D119</f>
        <v>580</v>
      </c>
      <c r="D116" s="106">
        <f>МР!E119</f>
        <v>301.5</v>
      </c>
      <c r="E116" s="106">
        <f>МР!F119</f>
        <v>218.7</v>
      </c>
      <c r="F116" s="102">
        <f t="shared" si="4"/>
        <v>0.37706896551724134</v>
      </c>
      <c r="G116" s="102">
        <f t="shared" si="5"/>
        <v>0.7253731343283581</v>
      </c>
    </row>
    <row r="117" spans="1:7" ht="21.75" customHeight="1">
      <c r="A117" s="69" t="s">
        <v>135</v>
      </c>
      <c r="B117" s="68" t="s">
        <v>136</v>
      </c>
      <c r="C117" s="59">
        <f>C118</f>
        <v>390</v>
      </c>
      <c r="D117" s="59">
        <f>D118</f>
        <v>287.5</v>
      </c>
      <c r="E117" s="59">
        <f>E118</f>
        <v>234.8</v>
      </c>
      <c r="F117" s="102">
        <f t="shared" si="4"/>
        <v>0.6020512820512821</v>
      </c>
      <c r="G117" s="102">
        <f t="shared" si="5"/>
        <v>0.816695652173913</v>
      </c>
    </row>
    <row r="118" spans="1:7" ht="15.75">
      <c r="A118" s="101" t="s">
        <v>137</v>
      </c>
      <c r="B118" s="97" t="s">
        <v>138</v>
      </c>
      <c r="C118" s="106">
        <f>МР!D122+'МО г.Ртищево'!D93</f>
        <v>390</v>
      </c>
      <c r="D118" s="106">
        <f>МР!E122+'МО г.Ртищево'!E93</f>
        <v>287.5</v>
      </c>
      <c r="E118" s="106">
        <f>МР!F122+'МО г.Ртищево'!F93</f>
        <v>234.8</v>
      </c>
      <c r="F118" s="102">
        <f t="shared" si="4"/>
        <v>0.6020512820512821</v>
      </c>
      <c r="G118" s="102">
        <f t="shared" si="5"/>
        <v>0.816695652173913</v>
      </c>
    </row>
    <row r="119" spans="1:7" ht="32.25" customHeight="1">
      <c r="A119" s="69" t="s">
        <v>139</v>
      </c>
      <c r="B119" s="68" t="s">
        <v>140</v>
      </c>
      <c r="C119" s="59">
        <f>C120</f>
        <v>850</v>
      </c>
      <c r="D119" s="59">
        <f>D120</f>
        <v>650</v>
      </c>
      <c r="E119" s="59">
        <f>E120</f>
        <v>489.8</v>
      </c>
      <c r="F119" s="102">
        <f t="shared" si="4"/>
        <v>0.5762352941176471</v>
      </c>
      <c r="G119" s="102">
        <f t="shared" si="5"/>
        <v>0.7535384615384616</v>
      </c>
    </row>
    <row r="120" spans="1:7" ht="15" customHeight="1">
      <c r="A120" s="101" t="s">
        <v>142</v>
      </c>
      <c r="B120" s="97" t="s">
        <v>141</v>
      </c>
      <c r="C120" s="106">
        <f>МР!D124</f>
        <v>850</v>
      </c>
      <c r="D120" s="106">
        <f>МР!E124</f>
        <v>650</v>
      </c>
      <c r="E120" s="106">
        <f>МР!F124</f>
        <v>489.8</v>
      </c>
      <c r="F120" s="102">
        <f t="shared" si="4"/>
        <v>0.5762352941176471</v>
      </c>
      <c r="G120" s="102">
        <f t="shared" si="5"/>
        <v>0.7535384615384616</v>
      </c>
    </row>
    <row r="121" spans="1:7" ht="22.5" customHeight="1">
      <c r="A121" s="101"/>
      <c r="B121" s="58" t="s">
        <v>68</v>
      </c>
      <c r="C121" s="59">
        <f>C39+C96+C54+C56+C62+C75+C98+C104+C107+C114+C117+C119</f>
        <v>726364.7000000001</v>
      </c>
      <c r="D121" s="59">
        <f>D39+D96+D54+D56+D62+D75+D98+D104+D107+D114+D117+D119</f>
        <v>450546.30000000005</v>
      </c>
      <c r="E121" s="59">
        <f>E39+E96+E54+E56+E62+E75+E98+E104+E107+E114+E117+E119</f>
        <v>266354.1</v>
      </c>
      <c r="F121" s="102">
        <f t="shared" si="4"/>
        <v>0.3666947196084831</v>
      </c>
      <c r="G121" s="102">
        <f t="shared" si="5"/>
        <v>0.5911803071071717</v>
      </c>
    </row>
    <row r="122" spans="3:6" ht="15.75">
      <c r="C122" s="120"/>
      <c r="D122" s="120"/>
      <c r="E122" s="120"/>
      <c r="F122" s="121"/>
    </row>
    <row r="123" spans="3:6" ht="15">
      <c r="C123" s="120"/>
      <c r="D123" s="120"/>
      <c r="E123" s="120"/>
      <c r="F123" s="123"/>
    </row>
    <row r="124" spans="2:6" ht="15.75">
      <c r="B124" s="124" t="s">
        <v>93</v>
      </c>
      <c r="C124" s="120"/>
      <c r="D124" s="120"/>
      <c r="E124" s="120">
        <v>9459.3</v>
      </c>
      <c r="F124" s="125"/>
    </row>
    <row r="125" spans="2:6" ht="15.75">
      <c r="B125" s="124"/>
      <c r="C125" s="120"/>
      <c r="D125" s="120"/>
      <c r="E125" s="120"/>
      <c r="F125" s="125"/>
    </row>
    <row r="126" spans="2:6" ht="15.75">
      <c r="B126" s="124" t="s">
        <v>84</v>
      </c>
      <c r="C126" s="120"/>
      <c r="D126" s="120"/>
      <c r="E126" s="120"/>
      <c r="F126" s="125"/>
    </row>
    <row r="127" spans="2:7" ht="15.75">
      <c r="B127" s="124" t="s">
        <v>85</v>
      </c>
      <c r="C127" s="120"/>
      <c r="D127" s="120"/>
      <c r="E127" s="120"/>
      <c r="F127" s="125"/>
      <c r="G127" s="126"/>
    </row>
    <row r="128" spans="2:6" ht="15.75">
      <c r="B128" s="124"/>
      <c r="C128" s="120"/>
      <c r="D128" s="120"/>
      <c r="E128" s="120"/>
      <c r="F128" s="125"/>
    </row>
    <row r="129" spans="2:6" ht="15.75">
      <c r="B129" s="124" t="s">
        <v>86</v>
      </c>
      <c r="C129" s="120"/>
      <c r="D129" s="120"/>
      <c r="E129" s="120"/>
      <c r="F129" s="125"/>
    </row>
    <row r="130" spans="2:7" ht="15.75">
      <c r="B130" s="124" t="s">
        <v>87</v>
      </c>
      <c r="C130" s="120"/>
      <c r="D130" s="120"/>
      <c r="E130" s="120"/>
      <c r="F130" s="125"/>
      <c r="G130" s="127"/>
    </row>
    <row r="131" spans="2:6" ht="15.75">
      <c r="B131" s="124"/>
      <c r="C131" s="120"/>
      <c r="D131" s="120"/>
      <c r="E131" s="120"/>
      <c r="F131" s="125"/>
    </row>
    <row r="132" spans="2:6" ht="15.75">
      <c r="B132" s="124" t="s">
        <v>88</v>
      </c>
      <c r="C132" s="120"/>
      <c r="D132" s="120"/>
      <c r="E132" s="120"/>
      <c r="F132" s="125"/>
    </row>
    <row r="133" spans="2:7" ht="15.75">
      <c r="B133" s="124" t="s">
        <v>89</v>
      </c>
      <c r="C133" s="120"/>
      <c r="D133" s="120"/>
      <c r="E133" s="120"/>
      <c r="F133" s="125"/>
      <c r="G133" s="128"/>
    </row>
    <row r="134" spans="2:6" ht="15.75">
      <c r="B134" s="124"/>
      <c r="C134" s="120"/>
      <c r="D134" s="120"/>
      <c r="E134" s="120"/>
      <c r="F134" s="125"/>
    </row>
    <row r="135" spans="2:6" ht="15.75">
      <c r="B135" s="124" t="s">
        <v>90</v>
      </c>
      <c r="C135" s="120"/>
      <c r="D135" s="120"/>
      <c r="E135" s="120"/>
      <c r="F135" s="125"/>
    </row>
    <row r="136" spans="1:7" ht="15.75">
      <c r="A136" s="119"/>
      <c r="B136" s="124" t="s">
        <v>91</v>
      </c>
      <c r="C136" s="120"/>
      <c r="D136" s="120"/>
      <c r="E136" s="120">
        <v>3000</v>
      </c>
      <c r="F136" s="125"/>
      <c r="G136" s="129"/>
    </row>
    <row r="137" spans="1:6" ht="12" customHeight="1" hidden="1">
      <c r="A137" s="119"/>
      <c r="B137" s="124"/>
      <c r="C137" s="120"/>
      <c r="D137" s="120"/>
      <c r="E137" s="120"/>
      <c r="F137" s="125"/>
    </row>
    <row r="138" spans="1:6" ht="5.25" customHeight="1" hidden="1">
      <c r="A138" s="119"/>
      <c r="B138" s="124"/>
      <c r="C138" s="120"/>
      <c r="D138" s="120"/>
      <c r="E138" s="120"/>
      <c r="F138" s="125"/>
    </row>
    <row r="139" spans="1:7" ht="45" customHeight="1">
      <c r="A139" s="119"/>
      <c r="B139" s="124" t="s">
        <v>92</v>
      </c>
      <c r="C139" s="120"/>
      <c r="D139" s="120"/>
      <c r="E139" s="120">
        <f>E124+E34-E121-E136</f>
        <v>4221.900000000023</v>
      </c>
      <c r="F139" s="125"/>
      <c r="G139" s="130"/>
    </row>
    <row r="140" spans="1:6" ht="15">
      <c r="A140" s="119"/>
      <c r="C140" s="120"/>
      <c r="D140" s="120"/>
      <c r="E140" s="120"/>
      <c r="F140" s="125"/>
    </row>
    <row r="141" spans="1:6" ht="15" hidden="1">
      <c r="A141" s="119"/>
      <c r="C141" s="120"/>
      <c r="D141" s="120"/>
      <c r="E141" s="120"/>
      <c r="F141" s="125"/>
    </row>
    <row r="142" spans="1:6" ht="15.75">
      <c r="A142" s="119"/>
      <c r="B142" s="124" t="s">
        <v>94</v>
      </c>
      <c r="C142" s="120"/>
      <c r="D142" s="120"/>
      <c r="E142" s="120"/>
      <c r="F142" s="125"/>
    </row>
    <row r="143" spans="1:6" ht="15.75">
      <c r="A143" s="119"/>
      <c r="B143" s="124" t="s">
        <v>95</v>
      </c>
      <c r="C143" s="120"/>
      <c r="D143" s="120"/>
      <c r="E143" s="120"/>
      <c r="F143" s="125"/>
    </row>
    <row r="144" spans="1:6" ht="15.75">
      <c r="A144" s="119"/>
      <c r="B144" s="124" t="s">
        <v>96</v>
      </c>
      <c r="C144" s="120"/>
      <c r="D144" s="120"/>
      <c r="E144" s="120"/>
      <c r="F144" s="125"/>
    </row>
  </sheetData>
  <sheetProtection/>
  <mergeCells count="16">
    <mergeCell ref="A36:G36"/>
    <mergeCell ref="F37:F38"/>
    <mergeCell ref="G37:G38"/>
    <mergeCell ref="A37:A38"/>
    <mergeCell ref="B37:B38"/>
    <mergeCell ref="C37:C38"/>
    <mergeCell ref="E37:E38"/>
    <mergeCell ref="D37:D38"/>
    <mergeCell ref="A1:G1"/>
    <mergeCell ref="A2:A3"/>
    <mergeCell ref="B2:B3"/>
    <mergeCell ref="C2:C3"/>
    <mergeCell ref="E2:E3"/>
    <mergeCell ref="G2:G3"/>
    <mergeCell ref="D2:D3"/>
    <mergeCell ref="F2:F3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2016-05-13T13:45:11Z</cp:lastPrinted>
  <dcterms:created xsi:type="dcterms:W3CDTF">1996-10-08T23:32:33Z</dcterms:created>
  <dcterms:modified xsi:type="dcterms:W3CDTF">2016-07-14T11:12:20Z</dcterms:modified>
  <cp:category/>
  <cp:version/>
  <cp:contentType/>
  <cp:contentStatus/>
</cp:coreProperties>
</file>