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>
    <definedName name="_xlnm._FilterDatabase" localSheetId="8" hidden="1">'Консолидация'!$A$38:$G$147</definedName>
  </definedNames>
  <calcPr fullCalcOnLoad="1"/>
</workbook>
</file>

<file path=xl/sharedStrings.xml><?xml version="1.0" encoding="utf-8"?>
<sst xmlns="http://schemas.openxmlformats.org/spreadsheetml/2006/main" count="1406" uniqueCount="449">
  <si>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</si>
  <si>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</si>
  <si>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</si>
  <si>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</si>
  <si>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</si>
  <si>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</si>
  <si>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</si>
  <si>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</si>
  <si>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</si>
  <si>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</si>
  <si>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</si>
  <si>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</si>
  <si>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</si>
  <si>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</si>
  <si>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</si>
  <si>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</si>
  <si>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</si>
  <si>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</si>
  <si>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</si>
  <si>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</si>
  <si>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</si>
  <si>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</si>
  <si>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</si>
  <si>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</si>
  <si>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</si>
  <si>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</si>
  <si>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</si>
  <si>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</si>
  <si>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</si>
  <si>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</si>
  <si>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</si>
  <si>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</si>
  <si>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</si>
  <si>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</si>
  <si>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</si>
  <si>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</si>
  <si>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</si>
  <si>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</si>
  <si>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</si>
  <si>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</si>
  <si>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</si>
  <si>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</si>
  <si>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</si>
  <si>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</si>
  <si>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</si>
  <si>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</si>
  <si>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</si>
  <si>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</si>
  <si>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</si>
  <si>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</si>
  <si>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</si>
  <si>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</si>
  <si>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</si>
  <si>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</si>
  <si>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</si>
  <si>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</si>
  <si>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</si>
  <si>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</si>
  <si>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</si>
  <si>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</si>
  <si>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</si>
  <si>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</si>
  <si>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</si>
  <si>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</si>
  <si>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</si>
  <si>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</si>
  <si>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</si>
  <si>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</si>
  <si>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</si>
  <si>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</si>
  <si>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</si>
  <si>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</si>
  <si>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</si>
  <si>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</si>
  <si>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</si>
  <si>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</si>
  <si>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</si>
  <si>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</si>
  <si>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</si>
  <si>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</si>
  <si>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</si>
  <si>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</si>
  <si>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</si>
  <si>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</si>
  <si>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</si>
  <si>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</si>
  <si>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</si>
  <si>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</si>
  <si>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</si>
  <si>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</si>
  <si>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</si>
  <si>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</si>
  <si>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</si>
  <si>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</si>
  <si>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</si>
  <si>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</si>
  <si>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</si>
  <si>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</si>
  <si>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</si>
  <si>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</si>
  <si>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</si>
  <si>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</si>
  <si>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</si>
  <si>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</si>
  <si>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</si>
  <si>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</si>
  <si>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</si>
  <si>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</si>
  <si>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</si>
  <si>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</si>
  <si>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</si>
  <si>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</si>
  <si>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</si>
  <si>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</si>
  <si>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</si>
  <si>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</si>
  <si>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</si>
  <si>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</si>
  <si>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</si>
  <si>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</si>
  <si>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</si>
  <si>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</si>
  <si>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</si>
  <si>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</si>
  <si>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</si>
  <si>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</si>
  <si>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</si>
  <si>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</si>
  <si>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</si>
  <si>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</si>
  <si>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</si>
  <si>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</si>
  <si>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</si>
  <si>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</si>
  <si>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</si>
  <si>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</si>
  <si>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</si>
  <si>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</si>
  <si>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</si>
  <si>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</si>
  <si>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</si>
  <si>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</si>
  <si>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</si>
  <si>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</si>
  <si>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</si>
  <si>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</si>
  <si>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</si>
  <si>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</si>
  <si>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</si>
  <si>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</si>
  <si>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</si>
  <si>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</si>
  <si>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</si>
  <si>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</si>
  <si>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</si>
  <si>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</si>
  <si>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</si>
  <si>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</si>
  <si>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</si>
  <si>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</si>
  <si>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</si>
  <si>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</si>
  <si>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</si>
  <si>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</si>
  <si>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</si>
  <si>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</si>
  <si>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</si>
  <si>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</si>
  <si>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</si>
  <si>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</si>
  <si>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</si>
  <si>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</si>
  <si>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</si>
  <si>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</si>
  <si>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</si>
  <si>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</si>
  <si>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</si>
  <si>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</si>
  <si>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</si>
  <si>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</si>
  <si>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</si>
  <si>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</si>
  <si>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</si>
  <si>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</si>
  <si>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</si>
  <si>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</si>
  <si>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</si>
  <si>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</si>
  <si>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</si>
  <si>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</si>
  <si>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</si>
  <si>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</si>
  <si>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</si>
  <si>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</si>
  <si>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</si>
  <si>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</si>
  <si>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</si>
  <si>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</si>
  <si>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</si>
  <si>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</si>
  <si>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</si>
  <si>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</si>
  <si>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</si>
  <si>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</si>
  <si>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</si>
  <si>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</si>
  <si>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</si>
  <si>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</si>
  <si>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</si>
  <si>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</si>
  <si>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</si>
  <si>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</si>
  <si>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</si>
  <si>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</si>
  <si>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</si>
  <si>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</si>
  <si>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</si>
  <si>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</si>
  <si>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</si>
  <si>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</si>
  <si>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</si>
  <si>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</si>
  <si>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</si>
  <si>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</si>
  <si>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</si>
  <si>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</si>
  <si>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</si>
  <si>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</si>
  <si>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</si>
  <si>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</si>
  <si>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0405</t>
  </si>
  <si>
    <t>Судебная система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</si>
  <si>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</si>
  <si>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</si>
  <si>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</si>
  <si>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</si>
  <si>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</si>
  <si>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</si>
  <si>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6215020, 6205020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</si>
  <si>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</si>
  <si>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</si>
  <si>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</si>
  <si>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Молодежная политика и оздоровление детей</t>
  </si>
  <si>
    <t>Содержание мест захоронения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</si>
  <si>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</si>
  <si>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</si>
  <si>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</si>
  <si>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</si>
  <si>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</si>
  <si>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</si>
  <si>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</si>
  <si>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</si>
  <si>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9390004200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</si>
  <si>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</si>
  <si>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</si>
  <si>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</si>
  <si>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</si>
  <si>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</si>
  <si>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</si>
  <si>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</si>
  <si>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</si>
  <si>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</si>
  <si>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</si>
  <si>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</si>
  <si>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</si>
  <si>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</si>
  <si>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</si>
  <si>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</si>
  <si>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</si>
  <si>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</si>
  <si>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</si>
  <si>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</si>
  <si>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</si>
  <si>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</si>
  <si>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</si>
  <si>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</si>
  <si>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</si>
  <si>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</si>
  <si>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</si>
  <si>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</si>
  <si>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</si>
  <si>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</si>
  <si>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</si>
  <si>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</si>
  <si>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</si>
  <si>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</si>
  <si>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</si>
  <si>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</si>
  <si>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</si>
  <si>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</si>
  <si>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</si>
  <si>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</si>
  <si>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</si>
  <si>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</si>
  <si>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</si>
  <si>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</si>
  <si>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</si>
  <si>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</si>
  <si>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</si>
  <si>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</si>
  <si>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</si>
  <si>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</si>
  <si>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</si>
  <si>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</si>
  <si>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</si>
  <si>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</si>
  <si>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</si>
  <si>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</si>
  <si>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</si>
  <si>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</si>
  <si>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</si>
  <si>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</si>
  <si>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</si>
  <si>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</si>
  <si>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Подпрограмма "Градостроительное планирование развития территорий поселений Ртищевского муниципального района на 2014 - 2016 годы"                                              Основное мероприятие "Модернизация объектов водоснабжения и водоотведения" за счет полномочий, в том числе: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</si>
  <si>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</si>
  <si>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</si>
  <si>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</si>
  <si>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</si>
  <si>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</si>
  <si>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</si>
  <si>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</si>
  <si>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</si>
  <si>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</si>
  <si>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</si>
  <si>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</si>
  <si>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</si>
  <si>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</si>
  <si>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</si>
  <si>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</si>
  <si>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</si>
  <si>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</si>
  <si>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</si>
  <si>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</si>
  <si>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</si>
  <si>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</si>
  <si>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8000500960</t>
  </si>
  <si>
    <t>Асфальтирование пешеходных дорожек на территории городского Парка культуры и отдыха</t>
  </si>
  <si>
    <t>8000500970</t>
  </si>
  <si>
    <t xml:space="preserve"> Укладка бордюрного камня на территории городского Парка культуры и отдыха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</si>
  <si>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</si>
  <si>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</si>
  <si>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</si>
  <si>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</si>
  <si>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</si>
  <si>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 на 2017-2020 годы"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</si>
  <si>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 на 2017 – 2020 годы"</t>
  </si>
  <si>
    <t>Сельское хозяйство и рыболовство</t>
  </si>
  <si>
    <t>Транспорт</t>
  </si>
  <si>
    <t>Укладка бордюрного камня на территории городского Парка культуры и отдыха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</si>
  <si>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</si>
  <si>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</si>
  <si>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</si>
  <si>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</si>
  <si>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</si>
  <si>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</si>
  <si>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</si>
  <si>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72101V0000</t>
  </si>
  <si>
    <t>72102V00000</t>
  </si>
  <si>
    <t>72105V00000</t>
  </si>
  <si>
    <t>72106V00000</t>
  </si>
  <si>
    <t>72104V00000</t>
  </si>
  <si>
    <t>72103V00000</t>
  </si>
  <si>
    <t>72107V00000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</si>
  <si>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</si>
  <si>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</si>
  <si>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</si>
  <si>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</si>
  <si>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</si>
  <si>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</si>
  <si>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</si>
  <si>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</si>
  <si>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</si>
  <si>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</si>
  <si>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91400087Д0</t>
  </si>
  <si>
    <t>Проведение дополнительных выборов в представительные органы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</si>
  <si>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</si>
  <si>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74101V0000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</si>
  <si>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</si>
  <si>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Коммунальное хозяйство</t>
  </si>
  <si>
    <t>80007V0000</t>
  </si>
  <si>
    <t>Основное мероприятие "Приобретение специализированной уборочной техники и оборудования"</t>
  </si>
  <si>
    <t>Центральный аппарат</t>
  </si>
  <si>
    <t>Финансовые органы</t>
  </si>
  <si>
    <t>75201G0800</t>
  </si>
  <si>
    <t>800800980</t>
  </si>
  <si>
    <t>Приобретение и установка спортивного оборудования</t>
  </si>
  <si>
    <t>80005L5600</t>
  </si>
  <si>
    <t>Поддержка обустройства мест массового отдыха населения (городских парков)</t>
  </si>
  <si>
    <t>Обеспечение проведения выборов и референдумов</t>
  </si>
  <si>
    <t>Субсидии (городской парк )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</si>
  <si>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</si>
  <si>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</si>
  <si>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</si>
  <si>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</si>
  <si>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</si>
  <si>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</si>
  <si>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</si>
  <si>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</si>
  <si>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</si>
  <si>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72109V0000</t>
  </si>
  <si>
    <t>Основное мероприятие "Актуализация схемы территориального планирования Ртищевского муниципального района"</t>
  </si>
  <si>
    <t>7240100C30</t>
  </si>
  <si>
    <t>Откачка воды из скважин в п. Ртищевский Ртищевского муниципального района Саратовской области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</si>
  <si>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</si>
  <si>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</si>
  <si>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</si>
  <si>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</si>
  <si>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</si>
  <si>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</si>
  <si>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</si>
  <si>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</si>
  <si>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</si>
  <si>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</si>
  <si>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</si>
  <si>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Остатки на начало года</t>
  </si>
  <si>
    <t>план на 9 месяцев</t>
  </si>
  <si>
    <t>% к плану 9 месяцев</t>
  </si>
  <si>
    <t>Выполнение других обязательств муниципального образования</t>
  </si>
  <si>
    <t>993006400</t>
  </si>
  <si>
    <t>Прочие неналоговые доходы бюджетов муницип. районов</t>
  </si>
  <si>
    <t>Прочие неналоговые доходы бюджетов муниц. районов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</si>
  <si>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</si>
  <si>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</si>
  <si>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Другие вопросы в области национальной экономики, в том чсиле:</t>
  </si>
  <si>
    <t>7240100С40</t>
  </si>
  <si>
    <t>Модернизация канализационных очистных сооружений г. Ртищево Саратовской области</t>
  </si>
  <si>
    <t>7240300750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</si>
  <si>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</si>
  <si>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>9930006900</t>
  </si>
  <si>
    <t>Обеспечение первичных мер пожарной безопасности в границах населённых пунктов поселения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</si>
  <si>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</si>
  <si>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</si>
  <si>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</si>
  <si>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Основное мероприятие "Актуализация правил землепользования и застройки территории Шило-Голицынского МО (часть территории - с. Шило-Голицыно)"</t>
  </si>
  <si>
    <t xml:space="preserve">СПРАВКА
об исполнении бюджета Ртищевского района
на 01.01.2018 г.
</t>
  </si>
  <si>
    <t xml:space="preserve">СПРАВКА
об исполнении бюджета МО г. Ртищево
на 01.01.2018г.
</t>
  </si>
  <si>
    <t>СПРАВКА
об исполнении бюджета Краснозвездинского МО
на 01.01.2018г.</t>
  </si>
  <si>
    <t xml:space="preserve">СПРАВКА
об исполнении бюджета Макаровского МО
на 01.01.2018г.                                                                                      </t>
  </si>
  <si>
    <t>СПРАВКА
об исполнении бюджета Октябрьского МО
на 01.01.2018г.</t>
  </si>
  <si>
    <t>СПРАВКА
об исполнении бюджета Салтыковского МО
на 01.01.2018г.</t>
  </si>
  <si>
    <t xml:space="preserve">СПРАВКА
об исполнении бюджета Урусовского МО
на 01.01.2018г.
</t>
  </si>
  <si>
    <t xml:space="preserve">СПРАВКА
об исполнении бюджета Шило-Голицинского МО
на 01.01.2018г.
</t>
  </si>
  <si>
    <t xml:space="preserve">СПРАВКА
об исполнении бюджета Ртищевского района (консолидация)
на 01.01.2018г.                                                                                                                      </t>
  </si>
  <si>
    <t>94,6</t>
  </si>
  <si>
    <t>Проч.дох.от исп. имущ.и (наем)</t>
  </si>
  <si>
    <t>Проч.дох.от исп. имущ.</t>
  </si>
  <si>
    <t>Доходы от оказ.пл.усл (компенс.затрат )</t>
  </si>
  <si>
    <t>Невыясненный поступления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</si>
</sst>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185" fontId="3" fillId="33" borderId="0" xfId="0" applyNumberFormat="1" applyFont="1" applyFill="1" applyBorder="1" applyAlignment="1">
      <alignment horizontal="left" vertical="top" wrapText="1"/>
    </xf>
    <xf numFmtId="9" fontId="10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85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9" fontId="10" fillId="0" borderId="11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left"/>
    </xf>
    <xf numFmtId="185" fontId="20" fillId="0" borderId="0" xfId="0" applyNumberFormat="1" applyFont="1" applyFill="1" applyAlignment="1">
      <alignment horizontal="left"/>
    </xf>
    <xf numFmtId="9" fontId="10" fillId="0" borderId="11" xfId="0" applyNumberFormat="1" applyFont="1" applyFill="1" applyBorder="1" applyAlignment="1">
      <alignment horizontal="left" vertical="top" wrapText="1"/>
    </xf>
    <xf numFmtId="186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9" fontId="10" fillId="0" borderId="11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5" fontId="0" fillId="0" borderId="0" xfId="0" applyNumberFormat="1" applyFont="1" applyFill="1" applyAlignment="1">
      <alignment horizontal="left"/>
    </xf>
    <xf numFmtId="0" fontId="1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15" fillId="0" borderId="11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85" fontId="19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center" wrapText="1"/>
    </xf>
    <xf numFmtId="195" fontId="15" fillId="0" borderId="11" xfId="52" applyNumberFormat="1" applyFont="1" applyFill="1" applyBorder="1" applyAlignment="1" applyProtection="1">
      <alignment vertical="center" wrapText="1"/>
      <protection hidden="1"/>
    </xf>
    <xf numFmtId="49" fontId="15" fillId="0" borderId="11" xfId="52" applyNumberFormat="1" applyFont="1" applyFill="1" applyBorder="1" applyAlignment="1" applyProtection="1">
      <alignment vertical="center" wrapText="1"/>
      <protection hidden="1"/>
    </xf>
    <xf numFmtId="49" fontId="15" fillId="0" borderId="11" xfId="0" applyNumberFormat="1" applyFont="1" applyFill="1" applyBorder="1" applyAlignment="1">
      <alignment horizontal="left" vertical="center" wrapText="1"/>
    </xf>
    <xf numFmtId="195" fontId="15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52" applyNumberFormat="1" applyFont="1" applyFill="1" applyBorder="1" applyAlignment="1" applyProtection="1">
      <alignment wrapText="1"/>
      <protection hidden="1"/>
    </xf>
    <xf numFmtId="195" fontId="17" fillId="0" borderId="11" xfId="52" applyNumberFormat="1" applyFont="1" applyFill="1" applyBorder="1" applyAlignment="1" applyProtection="1">
      <alignment vertical="center" wrapText="1"/>
      <protection hidden="1"/>
    </xf>
    <xf numFmtId="49" fontId="17" fillId="0" borderId="11" xfId="52" applyNumberFormat="1" applyFont="1" applyFill="1" applyBorder="1" applyAlignment="1" applyProtection="1">
      <alignment vertical="center"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185" fontId="20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7" fillId="0" borderId="14" xfId="56" applyNumberFormat="1" applyFont="1" applyFill="1" applyBorder="1" applyAlignment="1" applyProtection="1">
      <alignment horizontal="left" wrapText="1"/>
      <protection hidden="1"/>
    </xf>
    <xf numFmtId="49" fontId="17" fillId="0" borderId="14" xfId="56" applyNumberFormat="1" applyFont="1" applyFill="1" applyBorder="1" applyAlignment="1" applyProtection="1">
      <alignment horizontal="left" wrapText="1"/>
      <protection hidden="1"/>
    </xf>
    <xf numFmtId="0" fontId="18" fillId="0" borderId="13" xfId="56" applyNumberFormat="1" applyFont="1" applyFill="1" applyBorder="1" applyAlignment="1" applyProtection="1">
      <alignment horizontal="left" wrapText="1"/>
      <protection hidden="1"/>
    </xf>
    <xf numFmtId="4" fontId="3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17" fillId="0" borderId="13" xfId="54" applyNumberFormat="1" applyFont="1" applyFill="1" applyBorder="1" applyAlignment="1" applyProtection="1">
      <alignment horizontal="left" wrapText="1"/>
      <protection hidden="1"/>
    </xf>
    <xf numFmtId="49" fontId="1" fillId="0" borderId="12" xfId="54" applyNumberFormat="1" applyFont="1" applyFill="1" applyBorder="1" applyAlignment="1" applyProtection="1">
      <alignment horizontal="left" wrapText="1"/>
      <protection hidden="1"/>
    </xf>
    <xf numFmtId="0" fontId="9" fillId="0" borderId="11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 vertical="top" wrapText="1"/>
    </xf>
    <xf numFmtId="185" fontId="3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185" fontId="19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/>
    </xf>
    <xf numFmtId="185" fontId="2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8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left" vertical="top" wrapText="1"/>
    </xf>
    <xf numFmtId="185" fontId="20" fillId="0" borderId="11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Alignment="1">
      <alignment horizontal="left"/>
    </xf>
    <xf numFmtId="186" fontId="10" fillId="0" borderId="11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horizontal="left"/>
    </xf>
    <xf numFmtId="0" fontId="17" fillId="0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185" fontId="25" fillId="0" borderId="1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left"/>
    </xf>
    <xf numFmtId="185" fontId="3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top" wrapText="1"/>
    </xf>
    <xf numFmtId="185" fontId="10" fillId="0" borderId="11" xfId="0" applyNumberFormat="1" applyFont="1" applyFill="1" applyBorder="1" applyAlignment="1">
      <alignment horizontal="right" vertical="center" wrapText="1"/>
    </xf>
    <xf numFmtId="185" fontId="19" fillId="0" borderId="11" xfId="0" applyNumberFormat="1" applyFont="1" applyFill="1" applyBorder="1" applyAlignment="1">
      <alignment horizontal="right" vertical="center" wrapText="1"/>
    </xf>
    <xf numFmtId="195" fontId="24" fillId="0" borderId="11" xfId="52" applyNumberFormat="1" applyFont="1" applyFill="1" applyBorder="1" applyAlignment="1" applyProtection="1">
      <alignment vertical="center" wrapText="1"/>
      <protection hidden="1"/>
    </xf>
    <xf numFmtId="0" fontId="24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9" fontId="10" fillId="0" borderId="0" xfId="0" applyNumberFormat="1" applyFont="1" applyFill="1" applyBorder="1" applyAlignment="1">
      <alignment horizontal="center" vertical="center" wrapText="1"/>
    </xf>
    <xf numFmtId="185" fontId="20" fillId="0" borderId="0" xfId="0" applyNumberFormat="1" applyFont="1" applyFill="1" applyBorder="1" applyAlignment="1">
      <alignment horizontal="center"/>
    </xf>
    <xf numFmtId="185" fontId="20" fillId="0" borderId="0" xfId="0" applyNumberFormat="1" applyFont="1" applyFill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9" fontId="1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wrapText="1"/>
    </xf>
    <xf numFmtId="49" fontId="0" fillId="0" borderId="14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1"/>
  <sheetViews>
    <sheetView tabSelected="1" zoomScale="85" zoomScaleNormal="85" workbookViewId="0" topLeftCell="A1">
      <selection activeCell="B28" sqref="B28"/>
    </sheetView>
  </sheetViews>
  <sheetFormatPr defaultColWidth="9.140625" defaultRowHeight="12.75"/>
  <cols>
    <col min="1" max="1" width="6.57421875" style="98" customWidth="1"/>
    <col min="2" max="2" width="61.00390625" style="98" customWidth="1"/>
    <col min="3" max="3" width="15.7109375" style="99" hidden="1" customWidth="1"/>
    <col min="4" max="4" width="18.28125" style="46" customWidth="1"/>
    <col min="5" max="5" width="17.57421875" style="46" hidden="1" customWidth="1"/>
    <col min="6" max="6" width="15.28125" style="46" customWidth="1"/>
    <col min="7" max="7" width="13.8515625" style="46" customWidth="1"/>
    <col min="8" max="8" width="12.57421875" style="46" hidden="1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75" t="s">
        <v>435</v>
      </c>
      <c r="B1" s="175"/>
      <c r="C1" s="175"/>
      <c r="D1" s="175"/>
      <c r="E1" s="175"/>
      <c r="F1" s="175"/>
      <c r="G1" s="175"/>
      <c r="H1" s="175"/>
      <c r="I1" s="12"/>
    </row>
    <row r="2" spans="1:9" ht="12.75" customHeight="1">
      <c r="A2" s="170"/>
      <c r="B2" s="177" t="s">
        <v>2</v>
      </c>
      <c r="C2" s="178" t="s">
        <v>147</v>
      </c>
      <c r="D2" s="172" t="s">
        <v>3</v>
      </c>
      <c r="E2" s="165" t="s">
        <v>416</v>
      </c>
      <c r="F2" s="172" t="s">
        <v>4</v>
      </c>
      <c r="G2" s="165" t="s">
        <v>391</v>
      </c>
      <c r="H2" s="165" t="s">
        <v>417</v>
      </c>
      <c r="I2" s="13"/>
    </row>
    <row r="3" spans="1:9" ht="47.25" customHeight="1">
      <c r="A3" s="170"/>
      <c r="B3" s="177"/>
      <c r="C3" s="179"/>
      <c r="D3" s="172"/>
      <c r="E3" s="166"/>
      <c r="F3" s="172"/>
      <c r="G3" s="166"/>
      <c r="H3" s="166"/>
      <c r="I3" s="13"/>
    </row>
    <row r="4" spans="1:9" ht="24" customHeight="1">
      <c r="A4" s="65"/>
      <c r="B4" s="67" t="s">
        <v>76</v>
      </c>
      <c r="C4" s="68"/>
      <c r="D4" s="69">
        <f>D5+D6+D7+D8+D9+D10+D11+D12+D13+D14+D15+D16+D17+D18+D19+D20+D21+D23+D24</f>
        <v>181986.90000000002</v>
      </c>
      <c r="E4" s="69">
        <f>E5+E6+E7+E8+E9+E10+E11+E12+E13+E14+E15+E16+E17+E18+E19+E20+E21+E23+E24</f>
        <v>131655.19999999998</v>
      </c>
      <c r="F4" s="69">
        <f>F5+F6+F7+F8+F9+F10+F11+F12+F13+F14+F15+F16+F17+F18+F19+F20+F21+F23+F24</f>
        <v>185864.99999999997</v>
      </c>
      <c r="G4" s="43">
        <f>F4/D4</f>
        <v>1.0213097755937375</v>
      </c>
      <c r="H4" s="43">
        <f>F4/E4</f>
        <v>1.4117558592444506</v>
      </c>
      <c r="I4" s="14"/>
    </row>
    <row r="5" spans="1:9" ht="18.75">
      <c r="A5" s="65"/>
      <c r="B5" s="67" t="s">
        <v>5</v>
      </c>
      <c r="C5" s="68"/>
      <c r="D5" s="70">
        <v>109332.8</v>
      </c>
      <c r="E5" s="70">
        <v>84500</v>
      </c>
      <c r="F5" s="70">
        <v>112593.3</v>
      </c>
      <c r="G5" s="43">
        <f aca="true" t="shared" si="0" ref="G5:G33">F5/D5</f>
        <v>1.0298217918136185</v>
      </c>
      <c r="H5" s="43">
        <f aca="true" t="shared" si="1" ref="H5:H33">F5/E5</f>
        <v>1.3324650887573966</v>
      </c>
      <c r="I5" s="14"/>
    </row>
    <row r="6" spans="1:9" ht="18.75">
      <c r="A6" s="65"/>
      <c r="B6" s="67" t="s">
        <v>6</v>
      </c>
      <c r="C6" s="68"/>
      <c r="D6" s="70">
        <v>16100</v>
      </c>
      <c r="E6" s="70">
        <v>12600</v>
      </c>
      <c r="F6" s="70">
        <v>16166.6</v>
      </c>
      <c r="G6" s="43">
        <f t="shared" si="0"/>
        <v>1.004136645962733</v>
      </c>
      <c r="H6" s="43">
        <f t="shared" si="1"/>
        <v>1.283063492063492</v>
      </c>
      <c r="I6" s="14"/>
    </row>
    <row r="7" spans="1:9" ht="18.75">
      <c r="A7" s="65"/>
      <c r="B7" s="67" t="s">
        <v>7</v>
      </c>
      <c r="C7" s="68"/>
      <c r="D7" s="70">
        <v>9335.4</v>
      </c>
      <c r="E7" s="70">
        <v>7104.4</v>
      </c>
      <c r="F7" s="70">
        <v>9351.4</v>
      </c>
      <c r="G7" s="43">
        <f t="shared" si="0"/>
        <v>1.0017139062064828</v>
      </c>
      <c r="H7" s="43">
        <f t="shared" si="1"/>
        <v>1.3162828669556894</v>
      </c>
      <c r="I7" s="14"/>
    </row>
    <row r="8" spans="1:9" ht="18.75" hidden="1">
      <c r="A8" s="65"/>
      <c r="B8" s="67" t="s">
        <v>8</v>
      </c>
      <c r="C8" s="68"/>
      <c r="D8" s="70">
        <v>0</v>
      </c>
      <c r="E8" s="70">
        <v>0</v>
      </c>
      <c r="F8" s="70">
        <v>0</v>
      </c>
      <c r="G8" s="43" t="e">
        <f t="shared" si="0"/>
        <v>#DIV/0!</v>
      </c>
      <c r="H8" s="43" t="e">
        <f t="shared" si="1"/>
        <v>#DIV/0!</v>
      </c>
      <c r="I8" s="14"/>
    </row>
    <row r="9" spans="1:9" ht="18.75">
      <c r="A9" s="65"/>
      <c r="B9" s="67" t="s">
        <v>214</v>
      </c>
      <c r="C9" s="68"/>
      <c r="D9" s="70">
        <v>20697.5</v>
      </c>
      <c r="E9" s="70">
        <v>15160</v>
      </c>
      <c r="F9" s="70">
        <v>21033</v>
      </c>
      <c r="G9" s="43">
        <f t="shared" si="0"/>
        <v>1.016209687160285</v>
      </c>
      <c r="H9" s="43">
        <f t="shared" si="1"/>
        <v>1.387401055408971</v>
      </c>
      <c r="I9" s="14"/>
    </row>
    <row r="10" spans="1:9" ht="18.75" hidden="1">
      <c r="A10" s="65"/>
      <c r="B10" s="67" t="s">
        <v>9</v>
      </c>
      <c r="C10" s="68"/>
      <c r="D10" s="70">
        <v>0</v>
      </c>
      <c r="E10" s="70">
        <v>0</v>
      </c>
      <c r="F10" s="70">
        <v>0</v>
      </c>
      <c r="G10" s="43" t="e">
        <f t="shared" si="0"/>
        <v>#DIV/0!</v>
      </c>
      <c r="H10" s="43" t="e">
        <f t="shared" si="1"/>
        <v>#DIV/0!</v>
      </c>
      <c r="I10" s="14"/>
    </row>
    <row r="11" spans="1:9" ht="18.75">
      <c r="A11" s="65"/>
      <c r="B11" s="67" t="s">
        <v>100</v>
      </c>
      <c r="C11" s="68"/>
      <c r="D11" s="70">
        <v>4321</v>
      </c>
      <c r="E11" s="70">
        <v>2016</v>
      </c>
      <c r="F11" s="70">
        <v>4362.3</v>
      </c>
      <c r="G11" s="43">
        <f t="shared" si="0"/>
        <v>1.0095579726915067</v>
      </c>
      <c r="H11" s="43">
        <f t="shared" si="1"/>
        <v>2.163839285714286</v>
      </c>
      <c r="I11" s="14"/>
    </row>
    <row r="12" spans="1:9" ht="18.75">
      <c r="A12" s="65"/>
      <c r="B12" s="67" t="s">
        <v>350</v>
      </c>
      <c r="C12" s="68"/>
      <c r="D12" s="70">
        <v>118</v>
      </c>
      <c r="E12" s="70">
        <v>64</v>
      </c>
      <c r="F12" s="70">
        <v>118.1</v>
      </c>
      <c r="G12" s="43">
        <f t="shared" si="0"/>
        <v>1.0008474576271187</v>
      </c>
      <c r="H12" s="43">
        <f t="shared" si="1"/>
        <v>1.8453125</v>
      </c>
      <c r="I12" s="14"/>
    </row>
    <row r="13" spans="1:9" ht="18.75">
      <c r="A13" s="65"/>
      <c r="B13" s="67" t="s">
        <v>11</v>
      </c>
      <c r="C13" s="68"/>
      <c r="D13" s="70">
        <v>4500</v>
      </c>
      <c r="E13" s="70">
        <v>2800</v>
      </c>
      <c r="F13" s="70">
        <v>4528.7</v>
      </c>
      <c r="G13" s="43">
        <f t="shared" si="0"/>
        <v>1.0063777777777778</v>
      </c>
      <c r="H13" s="43">
        <f t="shared" si="1"/>
        <v>1.617392857142857</v>
      </c>
      <c r="I13" s="14"/>
    </row>
    <row r="14" spans="1:9" ht="18.75">
      <c r="A14" s="65"/>
      <c r="B14" s="67" t="s">
        <v>12</v>
      </c>
      <c r="C14" s="68"/>
      <c r="D14" s="70">
        <v>540</v>
      </c>
      <c r="E14" s="70">
        <v>300</v>
      </c>
      <c r="F14" s="70">
        <v>542.8</v>
      </c>
      <c r="G14" s="43">
        <f t="shared" si="0"/>
        <v>1.0051851851851852</v>
      </c>
      <c r="H14" s="43">
        <f t="shared" si="1"/>
        <v>1.8093333333333332</v>
      </c>
      <c r="I14" s="14"/>
    </row>
    <row r="15" spans="1:9" ht="18.75" hidden="1">
      <c r="A15" s="65"/>
      <c r="B15" s="67" t="s">
        <v>13</v>
      </c>
      <c r="C15" s="68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  <c r="I15" s="14"/>
    </row>
    <row r="16" spans="1:9" ht="18.75" hidden="1">
      <c r="A16" s="65"/>
      <c r="B16" s="67" t="s">
        <v>14</v>
      </c>
      <c r="C16" s="68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  <c r="I16" s="14"/>
    </row>
    <row r="17" spans="1:9" ht="20.25" customHeight="1">
      <c r="A17" s="65"/>
      <c r="B17" s="67" t="s">
        <v>15</v>
      </c>
      <c r="C17" s="68"/>
      <c r="D17" s="70">
        <v>756.7</v>
      </c>
      <c r="E17" s="70">
        <v>600</v>
      </c>
      <c r="F17" s="70">
        <v>762.3</v>
      </c>
      <c r="G17" s="43">
        <f t="shared" si="0"/>
        <v>1.007400555041628</v>
      </c>
      <c r="H17" s="43">
        <f t="shared" si="1"/>
        <v>1.2705</v>
      </c>
      <c r="I17" s="14"/>
    </row>
    <row r="18" spans="1:9" ht="18" customHeight="1">
      <c r="A18" s="65"/>
      <c r="B18" s="67" t="s">
        <v>446</v>
      </c>
      <c r="C18" s="68"/>
      <c r="D18" s="70">
        <v>335</v>
      </c>
      <c r="E18" s="70">
        <v>0</v>
      </c>
      <c r="F18" s="70">
        <v>335.9</v>
      </c>
      <c r="G18" s="43">
        <f t="shared" si="0"/>
        <v>1.0026865671641791</v>
      </c>
      <c r="H18" s="43" t="e">
        <f t="shared" si="1"/>
        <v>#DIV/0!</v>
      </c>
      <c r="I18" s="14"/>
    </row>
    <row r="19" spans="1:9" ht="18.75">
      <c r="A19" s="65"/>
      <c r="B19" s="67" t="s">
        <v>447</v>
      </c>
      <c r="C19" s="68"/>
      <c r="D19" s="70">
        <v>155</v>
      </c>
      <c r="E19" s="70">
        <v>120</v>
      </c>
      <c r="F19" s="70">
        <v>160.5</v>
      </c>
      <c r="G19" s="43">
        <f t="shared" si="0"/>
        <v>1.0354838709677419</v>
      </c>
      <c r="H19" s="43">
        <f t="shared" si="1"/>
        <v>1.3375</v>
      </c>
      <c r="I19" s="14"/>
    </row>
    <row r="20" spans="1:9" ht="18.75">
      <c r="A20" s="65"/>
      <c r="B20" s="67" t="s">
        <v>240</v>
      </c>
      <c r="C20" s="68"/>
      <c r="D20" s="70">
        <v>12712</v>
      </c>
      <c r="E20" s="70">
        <v>4150</v>
      </c>
      <c r="F20" s="70">
        <v>12792.4</v>
      </c>
      <c r="G20" s="43">
        <f t="shared" si="0"/>
        <v>1.0063247325361862</v>
      </c>
      <c r="H20" s="43">
        <f t="shared" si="1"/>
        <v>3.0825060240963853</v>
      </c>
      <c r="I20" s="14"/>
    </row>
    <row r="21" spans="1:9" ht="18.75">
      <c r="A21" s="65"/>
      <c r="B21" s="67" t="s">
        <v>19</v>
      </c>
      <c r="C21" s="68"/>
      <c r="D21" s="70">
        <v>3069.5</v>
      </c>
      <c r="E21" s="70">
        <v>2226.8</v>
      </c>
      <c r="F21" s="70">
        <v>3097.3</v>
      </c>
      <c r="G21" s="43">
        <f t="shared" si="0"/>
        <v>1.0090568496497803</v>
      </c>
      <c r="H21" s="43">
        <f t="shared" si="1"/>
        <v>1.3909197054068618</v>
      </c>
      <c r="I21" s="14"/>
    </row>
    <row r="22" spans="1:9" ht="18.75">
      <c r="A22" s="65"/>
      <c r="B22" s="67" t="s">
        <v>20</v>
      </c>
      <c r="C22" s="68"/>
      <c r="D22" s="70">
        <v>1171.9</v>
      </c>
      <c r="E22" s="70">
        <v>1158</v>
      </c>
      <c r="F22" s="70">
        <v>1208.3</v>
      </c>
      <c r="G22" s="43">
        <f t="shared" si="0"/>
        <v>1.0310606707056915</v>
      </c>
      <c r="H22" s="43">
        <f t="shared" si="1"/>
        <v>1.0434369602763385</v>
      </c>
      <c r="I22" s="14"/>
    </row>
    <row r="23" spans="1:9" ht="18.75">
      <c r="A23" s="65"/>
      <c r="B23" s="67" t="s">
        <v>21</v>
      </c>
      <c r="C23" s="68"/>
      <c r="D23" s="70">
        <v>0</v>
      </c>
      <c r="E23" s="70">
        <v>0</v>
      </c>
      <c r="F23" s="70">
        <v>6.3</v>
      </c>
      <c r="G23" s="43">
        <v>0</v>
      </c>
      <c r="H23" s="43">
        <v>0</v>
      </c>
      <c r="I23" s="14"/>
    </row>
    <row r="24" spans="1:9" ht="18.75">
      <c r="A24" s="65"/>
      <c r="B24" s="67" t="s">
        <v>420</v>
      </c>
      <c r="C24" s="68"/>
      <c r="D24" s="70">
        <v>14</v>
      </c>
      <c r="E24" s="70">
        <v>14</v>
      </c>
      <c r="F24" s="70">
        <v>14.1</v>
      </c>
      <c r="G24" s="43">
        <f t="shared" si="0"/>
        <v>1.0071428571428571</v>
      </c>
      <c r="H24" s="43">
        <v>0</v>
      </c>
      <c r="I24" s="14"/>
    </row>
    <row r="25" spans="1:9" ht="18.75">
      <c r="A25" s="65"/>
      <c r="B25" s="66" t="s">
        <v>75</v>
      </c>
      <c r="C25" s="71"/>
      <c r="D25" s="70">
        <f>D26+D27+D28+D29+D30+D32+D31</f>
        <v>518916.7</v>
      </c>
      <c r="E25" s="70">
        <f>E26+E27+E28+E29+E30+E32+E31</f>
        <v>378919.3</v>
      </c>
      <c r="F25" s="70">
        <f>F26+F27+F28+F29+F30+F32+F31</f>
        <v>518202.60000000003</v>
      </c>
      <c r="G25" s="43">
        <f t="shared" si="0"/>
        <v>0.9986238639072514</v>
      </c>
      <c r="H25" s="43">
        <f t="shared" si="1"/>
        <v>1.3675803792522578</v>
      </c>
      <c r="I25" s="14"/>
    </row>
    <row r="26" spans="1:9" ht="18.75">
      <c r="A26" s="65"/>
      <c r="B26" s="67" t="s">
        <v>23</v>
      </c>
      <c r="C26" s="68"/>
      <c r="D26" s="70">
        <v>116001.5</v>
      </c>
      <c r="E26" s="70">
        <v>87001.1</v>
      </c>
      <c r="F26" s="70">
        <v>116001.5</v>
      </c>
      <c r="G26" s="43">
        <f t="shared" si="0"/>
        <v>1</v>
      </c>
      <c r="H26" s="43">
        <f t="shared" si="1"/>
        <v>1.3333337164702515</v>
      </c>
      <c r="I26" s="14"/>
    </row>
    <row r="27" spans="1:9" ht="18.75">
      <c r="A27" s="65"/>
      <c r="B27" s="67" t="s">
        <v>24</v>
      </c>
      <c r="C27" s="68"/>
      <c r="D27" s="70">
        <v>356749.2</v>
      </c>
      <c r="E27" s="70">
        <v>263934.4</v>
      </c>
      <c r="F27" s="70">
        <v>356048.7</v>
      </c>
      <c r="G27" s="43">
        <f t="shared" si="0"/>
        <v>0.9980364356808649</v>
      </c>
      <c r="H27" s="43">
        <f t="shared" si="1"/>
        <v>1.3490045253669092</v>
      </c>
      <c r="I27" s="14"/>
    </row>
    <row r="28" spans="1:9" ht="18.75">
      <c r="A28" s="65"/>
      <c r="B28" s="67" t="s">
        <v>25</v>
      </c>
      <c r="C28" s="68"/>
      <c r="D28" s="70">
        <v>37035</v>
      </c>
      <c r="E28" s="70">
        <v>20245</v>
      </c>
      <c r="F28" s="70">
        <v>37021.4</v>
      </c>
      <c r="G28" s="43">
        <f t="shared" si="0"/>
        <v>0.9996327798028892</v>
      </c>
      <c r="H28" s="43">
        <f t="shared" si="1"/>
        <v>1.8286688071128674</v>
      </c>
      <c r="I28" s="14"/>
    </row>
    <row r="29" spans="1:9" ht="29.25" customHeight="1" hidden="1">
      <c r="A29" s="65"/>
      <c r="B29" s="67" t="s">
        <v>179</v>
      </c>
      <c r="C29" s="68"/>
      <c r="D29" s="70">
        <v>0</v>
      </c>
      <c r="E29" s="70">
        <v>0</v>
      </c>
      <c r="F29" s="70">
        <v>0</v>
      </c>
      <c r="G29" s="43" t="e">
        <f t="shared" si="0"/>
        <v>#DIV/0!</v>
      </c>
      <c r="H29" s="43" t="e">
        <f t="shared" si="1"/>
        <v>#DIV/0!</v>
      </c>
      <c r="I29" s="14"/>
    </row>
    <row r="30" spans="1:9" ht="36.75" customHeight="1">
      <c r="A30" s="65"/>
      <c r="B30" s="67" t="s">
        <v>136</v>
      </c>
      <c r="C30" s="71"/>
      <c r="D30" s="70">
        <v>6868.8</v>
      </c>
      <c r="E30" s="70">
        <v>5476.6</v>
      </c>
      <c r="F30" s="70">
        <v>6868.8</v>
      </c>
      <c r="G30" s="43">
        <f t="shared" si="0"/>
        <v>1</v>
      </c>
      <c r="H30" s="43">
        <f t="shared" si="1"/>
        <v>1.2542088156885658</v>
      </c>
      <c r="I30" s="14"/>
    </row>
    <row r="31" spans="1:9" ht="67.5" customHeight="1">
      <c r="A31" s="65"/>
      <c r="B31" s="72" t="s">
        <v>414</v>
      </c>
      <c r="C31" s="73"/>
      <c r="D31" s="70">
        <v>2517.3</v>
      </c>
      <c r="E31" s="70">
        <v>2517.3</v>
      </c>
      <c r="F31" s="70">
        <v>2517.3</v>
      </c>
      <c r="G31" s="43">
        <f t="shared" si="0"/>
        <v>1</v>
      </c>
      <c r="H31" s="43">
        <f t="shared" si="1"/>
        <v>1</v>
      </c>
      <c r="I31" s="14"/>
    </row>
    <row r="32" spans="1:9" ht="39" customHeight="1" thickBot="1">
      <c r="A32" s="65"/>
      <c r="B32" s="74" t="s">
        <v>143</v>
      </c>
      <c r="C32" s="75"/>
      <c r="D32" s="70">
        <v>-255.1</v>
      </c>
      <c r="E32" s="70">
        <v>-255.1</v>
      </c>
      <c r="F32" s="70">
        <v>-255.1</v>
      </c>
      <c r="G32" s="43">
        <f t="shared" si="0"/>
        <v>1</v>
      </c>
      <c r="H32" s="43">
        <f t="shared" si="1"/>
        <v>1</v>
      </c>
      <c r="I32" s="14"/>
    </row>
    <row r="33" spans="1:9" ht="18.75">
      <c r="A33" s="65"/>
      <c r="B33" s="67" t="s">
        <v>27</v>
      </c>
      <c r="C33" s="68"/>
      <c r="D33" s="70">
        <f>D4+D25</f>
        <v>700903.6000000001</v>
      </c>
      <c r="E33" s="70">
        <f>E4+E25</f>
        <v>510574.5</v>
      </c>
      <c r="F33" s="70">
        <f>F4+F25</f>
        <v>704067.6</v>
      </c>
      <c r="G33" s="43">
        <f t="shared" si="0"/>
        <v>1.0045141728477351</v>
      </c>
      <c r="H33" s="43">
        <f t="shared" si="1"/>
        <v>1.3789713352311954</v>
      </c>
      <c r="I33" s="14"/>
    </row>
    <row r="34" spans="1:9" ht="18.75" hidden="1">
      <c r="A34" s="65"/>
      <c r="B34" s="67" t="s">
        <v>101</v>
      </c>
      <c r="C34" s="68"/>
      <c r="D34" s="70">
        <f>D4</f>
        <v>181986.90000000002</v>
      </c>
      <c r="E34" s="70">
        <f>E4</f>
        <v>131655.19999999998</v>
      </c>
      <c r="F34" s="70">
        <f>F4</f>
        <v>185864.99999999997</v>
      </c>
      <c r="G34" s="43">
        <f>F34/D34</f>
        <v>1.0213097755937375</v>
      </c>
      <c r="H34" s="43">
        <f>F34/E34</f>
        <v>1.4117558592444506</v>
      </c>
      <c r="I34" s="14"/>
    </row>
    <row r="35" spans="1:9" ht="12.75">
      <c r="A35" s="167"/>
      <c r="B35" s="168"/>
      <c r="C35" s="168"/>
      <c r="D35" s="168"/>
      <c r="E35" s="168"/>
      <c r="F35" s="168"/>
      <c r="G35" s="168"/>
      <c r="H35" s="169"/>
      <c r="I35" s="10"/>
    </row>
    <row r="36" spans="1:9" ht="15" customHeight="1">
      <c r="A36" s="176" t="s">
        <v>145</v>
      </c>
      <c r="B36" s="176" t="s">
        <v>28</v>
      </c>
      <c r="C36" s="178" t="s">
        <v>147</v>
      </c>
      <c r="D36" s="172" t="s">
        <v>3</v>
      </c>
      <c r="E36" s="165" t="s">
        <v>416</v>
      </c>
      <c r="F36" s="172" t="s">
        <v>4</v>
      </c>
      <c r="G36" s="165" t="s">
        <v>391</v>
      </c>
      <c r="H36" s="165" t="s">
        <v>417</v>
      </c>
      <c r="I36" s="13"/>
    </row>
    <row r="37" spans="1:9" ht="21.75" customHeight="1">
      <c r="A37" s="176"/>
      <c r="B37" s="176"/>
      <c r="C37" s="179"/>
      <c r="D37" s="172"/>
      <c r="E37" s="166"/>
      <c r="F37" s="172"/>
      <c r="G37" s="166"/>
      <c r="H37" s="166"/>
      <c r="I37" s="13"/>
    </row>
    <row r="38" spans="1:9" ht="19.5" customHeight="1">
      <c r="A38" s="71" t="s">
        <v>63</v>
      </c>
      <c r="B38" s="66" t="s">
        <v>29</v>
      </c>
      <c r="C38" s="71"/>
      <c r="D38" s="69">
        <f>D40+D45+D46+D43+D44+D42+D39</f>
        <v>49919.2</v>
      </c>
      <c r="E38" s="69">
        <f>E40+E45+E46+E43+E44+E42+E39</f>
        <v>39049.399999999994</v>
      </c>
      <c r="F38" s="69">
        <f>F40+F45+F46+F43+F44+F42+F39</f>
        <v>47963.8</v>
      </c>
      <c r="G38" s="44">
        <f aca="true" t="shared" si="2" ref="G38:G120">F38/D38</f>
        <v>0.9608286991778715</v>
      </c>
      <c r="H38" s="44">
        <f>F38/E38</f>
        <v>1.2282851977239089</v>
      </c>
      <c r="I38" s="17"/>
    </row>
    <row r="39" spans="1:9" ht="36" customHeight="1">
      <c r="A39" s="68" t="s">
        <v>64</v>
      </c>
      <c r="B39" s="67" t="s">
        <v>292</v>
      </c>
      <c r="C39" s="68" t="s">
        <v>64</v>
      </c>
      <c r="D39" s="70">
        <v>1370.9</v>
      </c>
      <c r="E39" s="70">
        <v>1328.1</v>
      </c>
      <c r="F39" s="70">
        <v>1296.9</v>
      </c>
      <c r="G39" s="44">
        <f t="shared" si="2"/>
        <v>0.9460208622073091</v>
      </c>
      <c r="H39" s="44">
        <f aca="true" t="shared" si="3" ref="H39:H105">F39/E39</f>
        <v>0.9765077930878701</v>
      </c>
      <c r="I39" s="17"/>
    </row>
    <row r="40" spans="1:14" ht="54.75" customHeight="1">
      <c r="A40" s="68" t="s">
        <v>66</v>
      </c>
      <c r="B40" s="67" t="s">
        <v>148</v>
      </c>
      <c r="C40" s="68" t="s">
        <v>66</v>
      </c>
      <c r="D40" s="70">
        <f>D41</f>
        <v>24404.3</v>
      </c>
      <c r="E40" s="70">
        <f>E41</f>
        <v>18992.6</v>
      </c>
      <c r="F40" s="70">
        <f>F41</f>
        <v>23918.3</v>
      </c>
      <c r="G40" s="44">
        <f t="shared" si="2"/>
        <v>0.9800854767397549</v>
      </c>
      <c r="H40" s="44">
        <f t="shared" si="3"/>
        <v>1.2593483777892442</v>
      </c>
      <c r="I40" s="18"/>
      <c r="J40" s="173"/>
      <c r="K40" s="173"/>
      <c r="L40" s="171"/>
      <c r="M40" s="171"/>
      <c r="N40" s="171"/>
    </row>
    <row r="41" spans="1:14" s="16" customFormat="1" ht="18.75">
      <c r="A41" s="76"/>
      <c r="B41" s="77" t="s">
        <v>31</v>
      </c>
      <c r="C41" s="76" t="s">
        <v>66</v>
      </c>
      <c r="D41" s="78">
        <v>24404.3</v>
      </c>
      <c r="E41" s="78">
        <v>18992.6</v>
      </c>
      <c r="F41" s="78">
        <v>23918.3</v>
      </c>
      <c r="G41" s="44">
        <f t="shared" si="2"/>
        <v>0.9800854767397549</v>
      </c>
      <c r="H41" s="44">
        <f t="shared" si="3"/>
        <v>1.2593483777892442</v>
      </c>
      <c r="I41" s="19"/>
      <c r="J41" s="174"/>
      <c r="K41" s="174"/>
      <c r="L41" s="171"/>
      <c r="M41" s="171"/>
      <c r="N41" s="171"/>
    </row>
    <row r="42" spans="1:14" s="16" customFormat="1" ht="60.75" customHeight="1">
      <c r="A42" s="76" t="s">
        <v>229</v>
      </c>
      <c r="B42" s="67" t="s">
        <v>398</v>
      </c>
      <c r="C42" s="76" t="s">
        <v>399</v>
      </c>
      <c r="D42" s="78">
        <v>17.1</v>
      </c>
      <c r="E42" s="78">
        <v>17.1</v>
      </c>
      <c r="F42" s="78">
        <v>17.1</v>
      </c>
      <c r="G42" s="44">
        <f t="shared" si="2"/>
        <v>1</v>
      </c>
      <c r="H42" s="44">
        <f t="shared" si="3"/>
        <v>1</v>
      </c>
      <c r="I42" s="20"/>
      <c r="J42" s="34"/>
      <c r="K42" s="34"/>
      <c r="L42" s="33"/>
      <c r="M42" s="33"/>
      <c r="N42" s="33"/>
    </row>
    <row r="43" spans="1:14" s="29" customFormat="1" ht="54.75" customHeight="1">
      <c r="A43" s="68" t="s">
        <v>67</v>
      </c>
      <c r="B43" s="67" t="s">
        <v>149</v>
      </c>
      <c r="C43" s="68" t="s">
        <v>67</v>
      </c>
      <c r="D43" s="70">
        <v>7572.5</v>
      </c>
      <c r="E43" s="70">
        <v>5348.7</v>
      </c>
      <c r="F43" s="70">
        <v>7118.3</v>
      </c>
      <c r="G43" s="44">
        <f t="shared" si="2"/>
        <v>0.9400198085176626</v>
      </c>
      <c r="H43" s="44">
        <f t="shared" si="3"/>
        <v>1.3308467478078787</v>
      </c>
      <c r="I43" s="15"/>
      <c r="J43" s="27"/>
      <c r="K43" s="27"/>
      <c r="L43" s="28"/>
      <c r="M43" s="28"/>
      <c r="N43" s="28"/>
    </row>
    <row r="44" spans="1:14" s="29" customFormat="1" ht="30" customHeight="1" hidden="1">
      <c r="A44" s="68" t="s">
        <v>176</v>
      </c>
      <c r="B44" s="67" t="s">
        <v>177</v>
      </c>
      <c r="C44" s="68" t="s">
        <v>176</v>
      </c>
      <c r="D44" s="70">
        <v>0</v>
      </c>
      <c r="E44" s="70">
        <v>0</v>
      </c>
      <c r="F44" s="70">
        <v>0</v>
      </c>
      <c r="G44" s="44" t="e">
        <f t="shared" si="2"/>
        <v>#DIV/0!</v>
      </c>
      <c r="H44" s="44" t="e">
        <f t="shared" si="3"/>
        <v>#DIV/0!</v>
      </c>
      <c r="I44" s="15"/>
      <c r="J44" s="27"/>
      <c r="K44" s="27"/>
      <c r="L44" s="28"/>
      <c r="M44" s="28"/>
      <c r="N44" s="28"/>
    </row>
    <row r="45" spans="1:9" ht="17.25" customHeight="1" hidden="1">
      <c r="A45" s="68" t="s">
        <v>68</v>
      </c>
      <c r="B45" s="67" t="s">
        <v>150</v>
      </c>
      <c r="C45" s="68" t="s">
        <v>68</v>
      </c>
      <c r="D45" s="70">
        <v>0</v>
      </c>
      <c r="E45" s="70">
        <v>375</v>
      </c>
      <c r="F45" s="70">
        <v>0</v>
      </c>
      <c r="G45" s="44" t="e">
        <f t="shared" si="2"/>
        <v>#DIV/0!</v>
      </c>
      <c r="H45" s="44">
        <f t="shared" si="3"/>
        <v>0</v>
      </c>
      <c r="I45" s="15"/>
    </row>
    <row r="46" spans="1:9" ht="18" customHeight="1">
      <c r="A46" s="79" t="s">
        <v>119</v>
      </c>
      <c r="B46" s="80" t="s">
        <v>33</v>
      </c>
      <c r="C46" s="79"/>
      <c r="D46" s="70">
        <f>D47+D48+D49+D50+D51+D52</f>
        <v>16554.4</v>
      </c>
      <c r="E46" s="70">
        <f>E47+E48+E49+E50+E51+E52</f>
        <v>12987.9</v>
      </c>
      <c r="F46" s="70">
        <f>F47+F48+F49+F50+F51+F52</f>
        <v>15613.200000000003</v>
      </c>
      <c r="G46" s="44">
        <f t="shared" si="2"/>
        <v>0.9431450248876433</v>
      </c>
      <c r="H46" s="44">
        <f t="shared" si="3"/>
        <v>1.2021342942277045</v>
      </c>
      <c r="I46" s="15"/>
    </row>
    <row r="47" spans="1:9" s="16" customFormat="1" ht="42" customHeight="1">
      <c r="A47" s="81"/>
      <c r="B47" s="82" t="s">
        <v>184</v>
      </c>
      <c r="C47" s="81" t="s">
        <v>185</v>
      </c>
      <c r="D47" s="78">
        <v>11738.4</v>
      </c>
      <c r="E47" s="78">
        <v>8000.2</v>
      </c>
      <c r="F47" s="78">
        <v>11101.2</v>
      </c>
      <c r="G47" s="44">
        <f t="shared" si="2"/>
        <v>0.9457166223676141</v>
      </c>
      <c r="H47" s="44">
        <f t="shared" si="3"/>
        <v>1.3876153096172597</v>
      </c>
      <c r="I47" s="20"/>
    </row>
    <row r="48" spans="1:9" s="16" customFormat="1" ht="18.75">
      <c r="A48" s="81"/>
      <c r="B48" s="82" t="s">
        <v>181</v>
      </c>
      <c r="C48" s="81" t="s">
        <v>182</v>
      </c>
      <c r="D48" s="78">
        <v>116.2</v>
      </c>
      <c r="E48" s="78">
        <v>116.2</v>
      </c>
      <c r="F48" s="78">
        <v>116.2</v>
      </c>
      <c r="G48" s="44">
        <f t="shared" si="2"/>
        <v>1</v>
      </c>
      <c r="H48" s="44">
        <f t="shared" si="3"/>
        <v>1</v>
      </c>
      <c r="I48" s="20"/>
    </row>
    <row r="49" spans="1:9" s="16" customFormat="1" ht="31.5">
      <c r="A49" s="81"/>
      <c r="B49" s="82" t="s">
        <v>180</v>
      </c>
      <c r="C49" s="81" t="s">
        <v>276</v>
      </c>
      <c r="D49" s="78">
        <v>134.2</v>
      </c>
      <c r="E49" s="78">
        <v>115.2</v>
      </c>
      <c r="F49" s="78">
        <v>100</v>
      </c>
      <c r="G49" s="44">
        <f t="shared" si="2"/>
        <v>0.7451564828614009</v>
      </c>
      <c r="H49" s="44">
        <f t="shared" si="3"/>
        <v>0.8680555555555556</v>
      </c>
      <c r="I49" s="20"/>
    </row>
    <row r="50" spans="1:9" s="16" customFormat="1" ht="18.75">
      <c r="A50" s="81"/>
      <c r="B50" s="82" t="s">
        <v>151</v>
      </c>
      <c r="C50" s="81" t="s">
        <v>183</v>
      </c>
      <c r="D50" s="78">
        <v>4451.1</v>
      </c>
      <c r="E50" s="78">
        <v>3579.5</v>
      </c>
      <c r="F50" s="78">
        <v>4181.7</v>
      </c>
      <c r="G50" s="44">
        <f t="shared" si="2"/>
        <v>0.9394756352362337</v>
      </c>
      <c r="H50" s="44">
        <f t="shared" si="3"/>
        <v>1.1682357871211062</v>
      </c>
      <c r="I50" s="20"/>
    </row>
    <row r="51" spans="1:9" s="16" customFormat="1" ht="39" customHeight="1">
      <c r="A51" s="81"/>
      <c r="B51" s="82" t="s">
        <v>293</v>
      </c>
      <c r="C51" s="81" t="s">
        <v>275</v>
      </c>
      <c r="D51" s="78">
        <v>114.5</v>
      </c>
      <c r="E51" s="78">
        <v>1176.8</v>
      </c>
      <c r="F51" s="78">
        <v>114.1</v>
      </c>
      <c r="G51" s="44">
        <f t="shared" si="2"/>
        <v>0.9965065502183406</v>
      </c>
      <c r="H51" s="44">
        <f t="shared" si="3"/>
        <v>0.09695785180149558</v>
      </c>
      <c r="I51" s="20"/>
    </row>
    <row r="52" spans="1:9" s="16" customFormat="1" ht="24.75" customHeight="1" hidden="1">
      <c r="A52" s="81"/>
      <c r="B52" s="82" t="s">
        <v>274</v>
      </c>
      <c r="C52" s="81" t="s">
        <v>207</v>
      </c>
      <c r="D52" s="78">
        <v>0</v>
      </c>
      <c r="E52" s="78">
        <v>0</v>
      </c>
      <c r="F52" s="78">
        <v>0</v>
      </c>
      <c r="G52" s="44" t="e">
        <f t="shared" si="2"/>
        <v>#DIV/0!</v>
      </c>
      <c r="H52" s="44" t="e">
        <f t="shared" si="3"/>
        <v>#DIV/0!</v>
      </c>
      <c r="I52" s="20"/>
    </row>
    <row r="53" spans="1:9" s="16" customFormat="1" ht="24.75" customHeight="1" hidden="1">
      <c r="A53" s="81"/>
      <c r="B53" s="82" t="s">
        <v>253</v>
      </c>
      <c r="C53" s="81"/>
      <c r="D53" s="78"/>
      <c r="E53" s="78"/>
      <c r="F53" s="78"/>
      <c r="G53" s="44" t="e">
        <f t="shared" si="2"/>
        <v>#DIV/0!</v>
      </c>
      <c r="H53" s="44" t="e">
        <f t="shared" si="3"/>
        <v>#DIV/0!</v>
      </c>
      <c r="I53" s="20"/>
    </row>
    <row r="54" spans="1:9" ht="20.25" customHeight="1">
      <c r="A54" s="71" t="s">
        <v>69</v>
      </c>
      <c r="B54" s="66" t="s">
        <v>153</v>
      </c>
      <c r="C54" s="71"/>
      <c r="D54" s="69">
        <f aca="true" t="shared" si="4" ref="D54:F55">D55</f>
        <v>350</v>
      </c>
      <c r="E54" s="69">
        <f t="shared" si="4"/>
        <v>370</v>
      </c>
      <c r="F54" s="69">
        <f t="shared" si="4"/>
        <v>349</v>
      </c>
      <c r="G54" s="44">
        <f t="shared" si="2"/>
        <v>0.9971428571428571</v>
      </c>
      <c r="H54" s="44">
        <f t="shared" si="3"/>
        <v>0.9432432432432433</v>
      </c>
      <c r="I54" s="15"/>
    </row>
    <row r="55" spans="1:9" ht="34.5" customHeight="1">
      <c r="A55" s="68" t="s">
        <v>144</v>
      </c>
      <c r="B55" s="67" t="s">
        <v>154</v>
      </c>
      <c r="C55" s="68"/>
      <c r="D55" s="70">
        <f t="shared" si="4"/>
        <v>350</v>
      </c>
      <c r="E55" s="70">
        <f t="shared" si="4"/>
        <v>370</v>
      </c>
      <c r="F55" s="70">
        <f t="shared" si="4"/>
        <v>349</v>
      </c>
      <c r="G55" s="44">
        <f t="shared" si="2"/>
        <v>0.9971428571428571</v>
      </c>
      <c r="H55" s="44">
        <f t="shared" si="3"/>
        <v>0.9432432432432433</v>
      </c>
      <c r="I55" s="15"/>
    </row>
    <row r="56" spans="1:9" s="16" customFormat="1" ht="71.25" customHeight="1">
      <c r="A56" s="76"/>
      <c r="B56" s="77" t="s">
        <v>323</v>
      </c>
      <c r="C56" s="76" t="s">
        <v>277</v>
      </c>
      <c r="D56" s="78">
        <f>D57+D58+D59</f>
        <v>350</v>
      </c>
      <c r="E56" s="78">
        <f>E57+E58+E59</f>
        <v>370</v>
      </c>
      <c r="F56" s="78">
        <f>F57+F58+F59</f>
        <v>349</v>
      </c>
      <c r="G56" s="44">
        <f t="shared" si="2"/>
        <v>0.9971428571428571</v>
      </c>
      <c r="H56" s="44">
        <f t="shared" si="3"/>
        <v>0.9432432432432433</v>
      </c>
      <c r="I56" s="20"/>
    </row>
    <row r="57" spans="1:9" s="16" customFormat="1" ht="87" customHeight="1">
      <c r="A57" s="76"/>
      <c r="B57" s="77" t="s">
        <v>295</v>
      </c>
      <c r="C57" s="76" t="s">
        <v>294</v>
      </c>
      <c r="D57" s="78">
        <v>150</v>
      </c>
      <c r="E57" s="78">
        <v>150</v>
      </c>
      <c r="F57" s="78">
        <v>149.2</v>
      </c>
      <c r="G57" s="44">
        <f t="shared" si="2"/>
        <v>0.9946666666666666</v>
      </c>
      <c r="H57" s="44">
        <f t="shared" si="3"/>
        <v>0.9946666666666666</v>
      </c>
      <c r="I57" s="20"/>
    </row>
    <row r="58" spans="1:9" s="16" customFormat="1" ht="38.25" customHeight="1">
      <c r="A58" s="76"/>
      <c r="B58" s="77" t="s">
        <v>297</v>
      </c>
      <c r="C58" s="76" t="s">
        <v>296</v>
      </c>
      <c r="D58" s="78">
        <v>100</v>
      </c>
      <c r="E58" s="78">
        <v>100</v>
      </c>
      <c r="F58" s="78">
        <v>99.9</v>
      </c>
      <c r="G58" s="44">
        <f t="shared" si="2"/>
        <v>0.9990000000000001</v>
      </c>
      <c r="H58" s="44">
        <f t="shared" si="3"/>
        <v>0.9990000000000001</v>
      </c>
      <c r="I58" s="20"/>
    </row>
    <row r="59" spans="1:9" s="16" customFormat="1" ht="57" customHeight="1">
      <c r="A59" s="76"/>
      <c r="B59" s="77" t="s">
        <v>393</v>
      </c>
      <c r="C59" s="76" t="s">
        <v>392</v>
      </c>
      <c r="D59" s="78">
        <v>100</v>
      </c>
      <c r="E59" s="78">
        <v>120</v>
      </c>
      <c r="F59" s="78">
        <v>99.9</v>
      </c>
      <c r="G59" s="44">
        <f t="shared" si="2"/>
        <v>0.9990000000000001</v>
      </c>
      <c r="H59" s="44">
        <f t="shared" si="3"/>
        <v>0.8325</v>
      </c>
      <c r="I59" s="20"/>
    </row>
    <row r="60" spans="1:9" ht="19.5" customHeight="1">
      <c r="A60" s="71" t="s">
        <v>70</v>
      </c>
      <c r="B60" s="66" t="s">
        <v>37</v>
      </c>
      <c r="C60" s="71"/>
      <c r="D60" s="69">
        <f>D63+D65+D68+D77</f>
        <v>37951.3</v>
      </c>
      <c r="E60" s="69">
        <f>E63+E65+E68+E77</f>
        <v>38630.3</v>
      </c>
      <c r="F60" s="69">
        <f>F63+F65+F68+F77</f>
        <v>37831.8</v>
      </c>
      <c r="G60" s="44">
        <f t="shared" si="2"/>
        <v>0.9968512277576789</v>
      </c>
      <c r="H60" s="44">
        <f t="shared" si="3"/>
        <v>0.9793296971548241</v>
      </c>
      <c r="I60" s="15"/>
    </row>
    <row r="61" spans="1:9" ht="33" customHeight="1" hidden="1">
      <c r="A61" s="68" t="s">
        <v>189</v>
      </c>
      <c r="B61" s="67" t="s">
        <v>190</v>
      </c>
      <c r="C61" s="68" t="s">
        <v>191</v>
      </c>
      <c r="D61" s="70">
        <v>0</v>
      </c>
      <c r="E61" s="70">
        <v>0</v>
      </c>
      <c r="F61" s="70">
        <v>0</v>
      </c>
      <c r="G61" s="44" t="e">
        <f t="shared" si="2"/>
        <v>#DIV/0!</v>
      </c>
      <c r="H61" s="44" t="e">
        <f t="shared" si="3"/>
        <v>#DIV/0!</v>
      </c>
      <c r="I61" s="15"/>
    </row>
    <row r="62" spans="1:9" ht="33" customHeight="1" hidden="1">
      <c r="A62" s="68" t="s">
        <v>189</v>
      </c>
      <c r="B62" s="67" t="s">
        <v>221</v>
      </c>
      <c r="C62" s="68" t="s">
        <v>220</v>
      </c>
      <c r="D62" s="70">
        <v>0</v>
      </c>
      <c r="E62" s="70">
        <v>0</v>
      </c>
      <c r="F62" s="70">
        <v>0</v>
      </c>
      <c r="G62" s="44" t="e">
        <f t="shared" si="2"/>
        <v>#DIV/0!</v>
      </c>
      <c r="H62" s="44" t="e">
        <f t="shared" si="3"/>
        <v>#DIV/0!</v>
      </c>
      <c r="I62" s="15"/>
    </row>
    <row r="63" spans="1:9" ht="21.75" customHeight="1">
      <c r="A63" s="68" t="s">
        <v>230</v>
      </c>
      <c r="B63" s="67" t="s">
        <v>347</v>
      </c>
      <c r="C63" s="68"/>
      <c r="D63" s="70">
        <f>D64</f>
        <v>44.6</v>
      </c>
      <c r="E63" s="70">
        <f>E64</f>
        <v>33.5</v>
      </c>
      <c r="F63" s="70">
        <f>F64</f>
        <v>0</v>
      </c>
      <c r="G63" s="44">
        <f t="shared" si="2"/>
        <v>0</v>
      </c>
      <c r="H63" s="44">
        <f t="shared" si="3"/>
        <v>0</v>
      </c>
      <c r="I63" s="15"/>
    </row>
    <row r="64" spans="1:9" ht="39" customHeight="1">
      <c r="A64" s="68"/>
      <c r="B64" s="77" t="s">
        <v>279</v>
      </c>
      <c r="C64" s="76" t="s">
        <v>278</v>
      </c>
      <c r="D64" s="78">
        <v>44.6</v>
      </c>
      <c r="E64" s="78">
        <v>33.5</v>
      </c>
      <c r="F64" s="78">
        <v>0</v>
      </c>
      <c r="G64" s="44">
        <f t="shared" si="2"/>
        <v>0</v>
      </c>
      <c r="H64" s="44">
        <f t="shared" si="3"/>
        <v>0</v>
      </c>
      <c r="I64" s="15"/>
    </row>
    <row r="65" spans="1:9" ht="27.75" customHeight="1">
      <c r="A65" s="68" t="s">
        <v>298</v>
      </c>
      <c r="B65" s="67" t="s">
        <v>348</v>
      </c>
      <c r="C65" s="68"/>
      <c r="D65" s="70">
        <f>D66+D67</f>
        <v>600</v>
      </c>
      <c r="E65" s="70">
        <f>E66+E67</f>
        <v>267.6</v>
      </c>
      <c r="F65" s="70">
        <f>F66+F67</f>
        <v>599.6</v>
      </c>
      <c r="G65" s="44">
        <f t="shared" si="2"/>
        <v>0.9993333333333334</v>
      </c>
      <c r="H65" s="44">
        <f t="shared" si="3"/>
        <v>2.240657698056801</v>
      </c>
      <c r="I65" s="15"/>
    </row>
    <row r="66" spans="1:9" ht="39" customHeight="1">
      <c r="A66" s="68"/>
      <c r="B66" s="77" t="s">
        <v>299</v>
      </c>
      <c r="C66" s="76" t="s">
        <v>431</v>
      </c>
      <c r="D66" s="78">
        <v>504</v>
      </c>
      <c r="E66" s="78">
        <v>195.6</v>
      </c>
      <c r="F66" s="78">
        <v>503.6</v>
      </c>
      <c r="G66" s="44">
        <f t="shared" si="2"/>
        <v>0.9992063492063492</v>
      </c>
      <c r="H66" s="44">
        <f t="shared" si="3"/>
        <v>2.5746421267893664</v>
      </c>
      <c r="I66" s="15"/>
    </row>
    <row r="67" spans="1:9" ht="52.5" customHeight="1">
      <c r="A67" s="68"/>
      <c r="B67" s="77" t="s">
        <v>300</v>
      </c>
      <c r="C67" s="76" t="s">
        <v>301</v>
      </c>
      <c r="D67" s="78">
        <v>96</v>
      </c>
      <c r="E67" s="78">
        <v>72</v>
      </c>
      <c r="F67" s="78">
        <v>96</v>
      </c>
      <c r="G67" s="44">
        <f t="shared" si="2"/>
        <v>1</v>
      </c>
      <c r="H67" s="44">
        <f t="shared" si="3"/>
        <v>1.3333333333333333</v>
      </c>
      <c r="I67" s="15"/>
    </row>
    <row r="68" spans="1:9" ht="21.75" customHeight="1">
      <c r="A68" s="68" t="s">
        <v>110</v>
      </c>
      <c r="B68" s="67" t="s">
        <v>169</v>
      </c>
      <c r="C68" s="68"/>
      <c r="D68" s="70">
        <f>D69+D70+D75+D72+D73+D74+D71</f>
        <v>37040.200000000004</v>
      </c>
      <c r="E68" s="70">
        <f>E69+E70+E75+E72+E73+E74+E71</f>
        <v>38104.200000000004</v>
      </c>
      <c r="F68" s="70">
        <f>F69+F70+F75+F72+F73+F74+F71</f>
        <v>36965.700000000004</v>
      </c>
      <c r="G68" s="44">
        <f t="shared" si="2"/>
        <v>0.9979886717674311</v>
      </c>
      <c r="H68" s="44">
        <f t="shared" si="3"/>
        <v>0.9701214039397232</v>
      </c>
      <c r="I68" s="15"/>
    </row>
    <row r="69" spans="1:9" ht="52.5" customHeight="1">
      <c r="A69" s="83"/>
      <c r="B69" s="77" t="s">
        <v>281</v>
      </c>
      <c r="C69" s="76" t="s">
        <v>384</v>
      </c>
      <c r="D69" s="78">
        <v>19004.5</v>
      </c>
      <c r="E69" s="78">
        <v>19004.5</v>
      </c>
      <c r="F69" s="78">
        <v>19004.5</v>
      </c>
      <c r="G69" s="44">
        <f t="shared" si="2"/>
        <v>1</v>
      </c>
      <c r="H69" s="44">
        <f t="shared" si="3"/>
        <v>1</v>
      </c>
      <c r="I69" s="15"/>
    </row>
    <row r="70" spans="1:9" s="22" customFormat="1" ht="57" customHeight="1">
      <c r="A70" s="83"/>
      <c r="B70" s="84" t="s">
        <v>281</v>
      </c>
      <c r="C70" s="85" t="s">
        <v>280</v>
      </c>
      <c r="D70" s="78">
        <v>4832.7</v>
      </c>
      <c r="E70" s="78">
        <v>4832.7</v>
      </c>
      <c r="F70" s="78">
        <v>4832.7</v>
      </c>
      <c r="G70" s="44">
        <f t="shared" si="2"/>
        <v>1</v>
      </c>
      <c r="H70" s="44">
        <f t="shared" si="3"/>
        <v>1</v>
      </c>
      <c r="I70" s="21"/>
    </row>
    <row r="71" spans="1:9" s="22" customFormat="1" ht="57" customHeight="1">
      <c r="A71" s="83"/>
      <c r="B71" s="84" t="s">
        <v>423</v>
      </c>
      <c r="C71" s="85" t="s">
        <v>422</v>
      </c>
      <c r="D71" s="78">
        <v>74.5</v>
      </c>
      <c r="E71" s="78">
        <v>74.5</v>
      </c>
      <c r="F71" s="78">
        <v>0</v>
      </c>
      <c r="G71" s="44">
        <f t="shared" si="2"/>
        <v>0</v>
      </c>
      <c r="H71" s="44">
        <f t="shared" si="3"/>
        <v>0</v>
      </c>
      <c r="I71" s="21"/>
    </row>
    <row r="72" spans="1:9" s="22" customFormat="1" ht="68.25" customHeight="1">
      <c r="A72" s="83"/>
      <c r="B72" s="84" t="s">
        <v>353</v>
      </c>
      <c r="C72" s="85" t="s">
        <v>352</v>
      </c>
      <c r="D72" s="78">
        <v>9543.6</v>
      </c>
      <c r="E72" s="78">
        <v>9543.6</v>
      </c>
      <c r="F72" s="78">
        <v>9543.6</v>
      </c>
      <c r="G72" s="44">
        <f t="shared" si="2"/>
        <v>1</v>
      </c>
      <c r="H72" s="44">
        <f t="shared" si="3"/>
        <v>1</v>
      </c>
      <c r="I72" s="21"/>
    </row>
    <row r="73" spans="1:9" s="22" customFormat="1" ht="76.5" customHeight="1">
      <c r="A73" s="83"/>
      <c r="B73" s="84" t="s">
        <v>355</v>
      </c>
      <c r="C73" s="85" t="s">
        <v>354</v>
      </c>
      <c r="D73" s="78">
        <v>95.5</v>
      </c>
      <c r="E73" s="78">
        <v>95.5</v>
      </c>
      <c r="F73" s="78">
        <v>95.5</v>
      </c>
      <c r="G73" s="44">
        <f t="shared" si="2"/>
        <v>1</v>
      </c>
      <c r="H73" s="44">
        <f t="shared" si="3"/>
        <v>1</v>
      </c>
      <c r="I73" s="21"/>
    </row>
    <row r="74" spans="1:9" s="22" customFormat="1" ht="56.25" customHeight="1">
      <c r="A74" s="83"/>
      <c r="B74" s="84" t="s">
        <v>281</v>
      </c>
      <c r="C74" s="85" t="s">
        <v>356</v>
      </c>
      <c r="D74" s="78">
        <v>489.4</v>
      </c>
      <c r="E74" s="78">
        <v>489.4</v>
      </c>
      <c r="F74" s="78">
        <v>489.4</v>
      </c>
      <c r="G74" s="44">
        <f t="shared" si="2"/>
        <v>1</v>
      </c>
      <c r="H74" s="44">
        <f t="shared" si="3"/>
        <v>1</v>
      </c>
      <c r="I74" s="21"/>
    </row>
    <row r="75" spans="1:9" s="24" customFormat="1" ht="33" customHeight="1">
      <c r="A75" s="86"/>
      <c r="B75" s="87" t="s">
        <v>253</v>
      </c>
      <c r="C75" s="88" t="s">
        <v>254</v>
      </c>
      <c r="D75" s="78">
        <v>3000</v>
      </c>
      <c r="E75" s="78">
        <v>4064</v>
      </c>
      <c r="F75" s="78">
        <v>3000</v>
      </c>
      <c r="G75" s="44">
        <f t="shared" si="2"/>
        <v>1</v>
      </c>
      <c r="H75" s="44">
        <f t="shared" si="3"/>
        <v>0.7381889763779528</v>
      </c>
      <c r="I75" s="23"/>
    </row>
    <row r="76" spans="1:9" s="24" customFormat="1" ht="66.75" customHeight="1" hidden="1">
      <c r="A76" s="86"/>
      <c r="B76" s="87" t="s">
        <v>157</v>
      </c>
      <c r="C76" s="88" t="s">
        <v>156</v>
      </c>
      <c r="D76" s="78">
        <v>0</v>
      </c>
      <c r="E76" s="78">
        <v>0</v>
      </c>
      <c r="F76" s="78">
        <v>0</v>
      </c>
      <c r="G76" s="44" t="e">
        <f t="shared" si="2"/>
        <v>#DIV/0!</v>
      </c>
      <c r="H76" s="44" t="e">
        <f t="shared" si="3"/>
        <v>#DIV/0!</v>
      </c>
      <c r="I76" s="23"/>
    </row>
    <row r="77" spans="1:9" s="22" customFormat="1" ht="30.75" customHeight="1">
      <c r="A77" s="83" t="s">
        <v>71</v>
      </c>
      <c r="B77" s="89" t="s">
        <v>178</v>
      </c>
      <c r="C77" s="90"/>
      <c r="D77" s="70">
        <f>D78+D88+D79+D89</f>
        <v>266.5</v>
      </c>
      <c r="E77" s="70">
        <f>E78+E88+E79+E89</f>
        <v>225</v>
      </c>
      <c r="F77" s="70">
        <f>F78+F88+F79+F89</f>
        <v>266.5</v>
      </c>
      <c r="G77" s="44">
        <f t="shared" si="2"/>
        <v>1</v>
      </c>
      <c r="H77" s="44">
        <f t="shared" si="3"/>
        <v>1.1844444444444444</v>
      </c>
      <c r="I77" s="25"/>
    </row>
    <row r="78" spans="1:9" s="24" customFormat="1" ht="29.25" customHeight="1">
      <c r="A78" s="86"/>
      <c r="B78" s="91" t="s">
        <v>114</v>
      </c>
      <c r="C78" s="86" t="s">
        <v>282</v>
      </c>
      <c r="D78" s="78">
        <v>171.5</v>
      </c>
      <c r="E78" s="78">
        <v>217.5</v>
      </c>
      <c r="F78" s="78">
        <v>171.5</v>
      </c>
      <c r="G78" s="44">
        <f t="shared" si="2"/>
        <v>1</v>
      </c>
      <c r="H78" s="44">
        <f t="shared" si="3"/>
        <v>0.7885057471264367</v>
      </c>
      <c r="I78" s="23"/>
    </row>
    <row r="79" spans="1:9" s="24" customFormat="1" ht="57.75" customHeight="1">
      <c r="A79" s="86"/>
      <c r="B79" s="91" t="s">
        <v>302</v>
      </c>
      <c r="C79" s="86"/>
      <c r="D79" s="78">
        <f>D80+D81+D82+D83+D84+D85+D86+D87</f>
        <v>95</v>
      </c>
      <c r="E79" s="78">
        <f>E80+E81+E82+E83+E84+E85+E86+E87</f>
        <v>0</v>
      </c>
      <c r="F79" s="78">
        <f>F80+F81+F82+F83+F84+F85+F86+F87</f>
        <v>95</v>
      </c>
      <c r="G79" s="44">
        <f t="shared" si="2"/>
        <v>1</v>
      </c>
      <c r="H79" s="44" t="e">
        <f t="shared" si="3"/>
        <v>#DIV/0!</v>
      </c>
      <c r="I79" s="23"/>
    </row>
    <row r="80" spans="1:9" s="24" customFormat="1" ht="47.25" customHeight="1" hidden="1">
      <c r="A80" s="86"/>
      <c r="B80" s="91" t="s">
        <v>303</v>
      </c>
      <c r="C80" s="86" t="s">
        <v>357</v>
      </c>
      <c r="D80" s="78">
        <v>0</v>
      </c>
      <c r="E80" s="78">
        <v>0</v>
      </c>
      <c r="F80" s="78">
        <v>0</v>
      </c>
      <c r="G80" s="44" t="e">
        <f t="shared" si="2"/>
        <v>#DIV/0!</v>
      </c>
      <c r="H80" s="44" t="e">
        <f t="shared" si="3"/>
        <v>#DIV/0!</v>
      </c>
      <c r="I80" s="23"/>
    </row>
    <row r="81" spans="1:9" s="24" customFormat="1" ht="57" customHeight="1" hidden="1">
      <c r="A81" s="86"/>
      <c r="B81" s="91" t="s">
        <v>304</v>
      </c>
      <c r="C81" s="86" t="s">
        <v>358</v>
      </c>
      <c r="D81" s="78">
        <v>0</v>
      </c>
      <c r="E81" s="78">
        <v>0</v>
      </c>
      <c r="F81" s="78">
        <v>0</v>
      </c>
      <c r="G81" s="44" t="e">
        <f t="shared" si="2"/>
        <v>#DIV/0!</v>
      </c>
      <c r="H81" s="44" t="e">
        <f t="shared" si="3"/>
        <v>#DIV/0!</v>
      </c>
      <c r="I81" s="23"/>
    </row>
    <row r="82" spans="1:9" s="24" customFormat="1" ht="57" customHeight="1" hidden="1">
      <c r="A82" s="86"/>
      <c r="B82" s="91" t="s">
        <v>305</v>
      </c>
      <c r="C82" s="86" t="s">
        <v>362</v>
      </c>
      <c r="D82" s="78">
        <v>0</v>
      </c>
      <c r="E82" s="78">
        <v>0</v>
      </c>
      <c r="F82" s="78">
        <v>0</v>
      </c>
      <c r="G82" s="44" t="e">
        <f t="shared" si="2"/>
        <v>#DIV/0!</v>
      </c>
      <c r="H82" s="44" t="e">
        <f t="shared" si="3"/>
        <v>#DIV/0!</v>
      </c>
      <c r="I82" s="23"/>
    </row>
    <row r="83" spans="1:9" s="24" customFormat="1" ht="66.75" customHeight="1" hidden="1">
      <c r="A83" s="86"/>
      <c r="B83" s="91" t="s">
        <v>306</v>
      </c>
      <c r="C83" s="86" t="s">
        <v>361</v>
      </c>
      <c r="D83" s="78">
        <v>0</v>
      </c>
      <c r="E83" s="78">
        <v>0</v>
      </c>
      <c r="F83" s="78">
        <v>0</v>
      </c>
      <c r="G83" s="44" t="e">
        <f t="shared" si="2"/>
        <v>#DIV/0!</v>
      </c>
      <c r="H83" s="44" t="e">
        <f t="shared" si="3"/>
        <v>#DIV/0!</v>
      </c>
      <c r="I83" s="23"/>
    </row>
    <row r="84" spans="1:9" s="24" customFormat="1" ht="57" customHeight="1" hidden="1">
      <c r="A84" s="86"/>
      <c r="B84" s="91" t="s">
        <v>307</v>
      </c>
      <c r="C84" s="86" t="s">
        <v>359</v>
      </c>
      <c r="D84" s="78">
        <v>0</v>
      </c>
      <c r="E84" s="78">
        <v>0</v>
      </c>
      <c r="F84" s="78">
        <v>0</v>
      </c>
      <c r="G84" s="44" t="e">
        <f t="shared" si="2"/>
        <v>#DIV/0!</v>
      </c>
      <c r="H84" s="44" t="e">
        <f t="shared" si="3"/>
        <v>#DIV/0!</v>
      </c>
      <c r="I84" s="23"/>
    </row>
    <row r="85" spans="1:9" s="24" customFormat="1" ht="61.5" customHeight="1" hidden="1">
      <c r="A85" s="86"/>
      <c r="B85" s="91" t="s">
        <v>308</v>
      </c>
      <c r="C85" s="86" t="s">
        <v>360</v>
      </c>
      <c r="D85" s="78">
        <v>0</v>
      </c>
      <c r="E85" s="78">
        <v>0</v>
      </c>
      <c r="F85" s="78">
        <v>0</v>
      </c>
      <c r="G85" s="44" t="e">
        <f t="shared" si="2"/>
        <v>#DIV/0!</v>
      </c>
      <c r="H85" s="44" t="e">
        <f t="shared" si="3"/>
        <v>#DIV/0!</v>
      </c>
      <c r="I85" s="23"/>
    </row>
    <row r="86" spans="1:9" s="24" customFormat="1" ht="62.25" customHeight="1" hidden="1">
      <c r="A86" s="86"/>
      <c r="B86" s="91" t="s">
        <v>309</v>
      </c>
      <c r="C86" s="86" t="s">
        <v>363</v>
      </c>
      <c r="D86" s="78">
        <v>0</v>
      </c>
      <c r="E86" s="78">
        <v>0</v>
      </c>
      <c r="F86" s="78">
        <v>0</v>
      </c>
      <c r="G86" s="44" t="e">
        <f t="shared" si="2"/>
        <v>#DIV/0!</v>
      </c>
      <c r="H86" s="44" t="e">
        <f t="shared" si="3"/>
        <v>#DIV/0!</v>
      </c>
      <c r="I86" s="23"/>
    </row>
    <row r="87" spans="1:9" s="24" customFormat="1" ht="62.25" customHeight="1">
      <c r="A87" s="86"/>
      <c r="B87" s="91" t="s">
        <v>434</v>
      </c>
      <c r="C87" s="86" t="s">
        <v>400</v>
      </c>
      <c r="D87" s="78">
        <v>95</v>
      </c>
      <c r="E87" s="78"/>
      <c r="F87" s="78">
        <v>95</v>
      </c>
      <c r="G87" s="44">
        <f t="shared" si="2"/>
        <v>1</v>
      </c>
      <c r="H87" s="44"/>
      <c r="I87" s="23"/>
    </row>
    <row r="88" spans="1:9" s="24" customFormat="1" ht="54.75" customHeight="1" hidden="1">
      <c r="A88" s="86"/>
      <c r="B88" s="91" t="s">
        <v>310</v>
      </c>
      <c r="C88" s="86" t="s">
        <v>311</v>
      </c>
      <c r="D88" s="78">
        <v>0</v>
      </c>
      <c r="E88" s="78">
        <v>7.5</v>
      </c>
      <c r="F88" s="78">
        <v>0</v>
      </c>
      <c r="G88" s="44" t="e">
        <f t="shared" si="2"/>
        <v>#DIV/0!</v>
      </c>
      <c r="H88" s="44">
        <f t="shared" si="3"/>
        <v>0</v>
      </c>
      <c r="I88" s="23"/>
    </row>
    <row r="89" spans="1:9" s="24" customFormat="1" ht="54.75" customHeight="1" hidden="1">
      <c r="A89" s="86"/>
      <c r="B89" s="91" t="s">
        <v>401</v>
      </c>
      <c r="C89" s="86" t="s">
        <v>400</v>
      </c>
      <c r="D89" s="78">
        <v>0</v>
      </c>
      <c r="E89" s="78">
        <v>0</v>
      </c>
      <c r="F89" s="78">
        <v>0</v>
      </c>
      <c r="G89" s="44" t="e">
        <f t="shared" si="2"/>
        <v>#DIV/0!</v>
      </c>
      <c r="H89" s="44">
        <v>0</v>
      </c>
      <c r="I89" s="23"/>
    </row>
    <row r="90" spans="1:9" ht="21" customHeight="1">
      <c r="A90" s="71" t="s">
        <v>72</v>
      </c>
      <c r="B90" s="66" t="s">
        <v>38</v>
      </c>
      <c r="C90" s="71"/>
      <c r="D90" s="69">
        <f>D91+D94</f>
        <v>7322.099999999999</v>
      </c>
      <c r="E90" s="69">
        <f>E91+E94</f>
        <v>7069.9000000000015</v>
      </c>
      <c r="F90" s="69">
        <f>F91+F94</f>
        <v>5439.1</v>
      </c>
      <c r="G90" s="44">
        <f t="shared" si="2"/>
        <v>0.7428333401619754</v>
      </c>
      <c r="H90" s="44">
        <f t="shared" si="3"/>
        <v>0.769331956604761</v>
      </c>
      <c r="I90" s="15"/>
    </row>
    <row r="91" spans="1:9" ht="18.75" customHeight="1">
      <c r="A91" s="68" t="s">
        <v>73</v>
      </c>
      <c r="B91" s="67" t="s">
        <v>39</v>
      </c>
      <c r="C91" s="71"/>
      <c r="D91" s="70">
        <f>D93+D92</f>
        <v>7.7</v>
      </c>
      <c r="E91" s="70">
        <f>E93+E92</f>
        <v>1278.4</v>
      </c>
      <c r="F91" s="70">
        <f>F93+F92</f>
        <v>5</v>
      </c>
      <c r="G91" s="44">
        <f t="shared" si="2"/>
        <v>0.6493506493506493</v>
      </c>
      <c r="H91" s="44">
        <f t="shared" si="3"/>
        <v>0.0039111389236545675</v>
      </c>
      <c r="I91" s="15"/>
    </row>
    <row r="92" spans="1:9" ht="34.5" customHeight="1">
      <c r="A92" s="68"/>
      <c r="B92" s="77" t="s">
        <v>365</v>
      </c>
      <c r="C92" s="76" t="s">
        <v>364</v>
      </c>
      <c r="D92" s="78">
        <v>5</v>
      </c>
      <c r="E92" s="78">
        <v>5</v>
      </c>
      <c r="F92" s="78">
        <v>5</v>
      </c>
      <c r="G92" s="44">
        <f t="shared" si="2"/>
        <v>1</v>
      </c>
      <c r="H92" s="44">
        <f t="shared" si="3"/>
        <v>1</v>
      </c>
      <c r="I92" s="15"/>
    </row>
    <row r="93" spans="1:9" ht="30.75" customHeight="1">
      <c r="A93" s="68"/>
      <c r="B93" s="77" t="s">
        <v>158</v>
      </c>
      <c r="C93" s="76" t="s">
        <v>312</v>
      </c>
      <c r="D93" s="78">
        <v>2.7</v>
      </c>
      <c r="E93" s="78">
        <v>1273.4</v>
      </c>
      <c r="F93" s="78">
        <v>0</v>
      </c>
      <c r="G93" s="44">
        <f t="shared" si="2"/>
        <v>0</v>
      </c>
      <c r="H93" s="44">
        <f t="shared" si="3"/>
        <v>0</v>
      </c>
      <c r="I93" s="15"/>
    </row>
    <row r="94" spans="1:9" ht="18.75">
      <c r="A94" s="68" t="s">
        <v>74</v>
      </c>
      <c r="B94" s="67" t="s">
        <v>40</v>
      </c>
      <c r="C94" s="71"/>
      <c r="D94" s="70">
        <f>D95+D103</f>
        <v>7314.4</v>
      </c>
      <c r="E94" s="70">
        <f>E95+E103</f>
        <v>5791.500000000001</v>
      </c>
      <c r="F94" s="70">
        <f>F95+F103</f>
        <v>5434.1</v>
      </c>
      <c r="G94" s="44">
        <f t="shared" si="2"/>
        <v>0.7429317510663896</v>
      </c>
      <c r="H94" s="44">
        <f t="shared" si="3"/>
        <v>0.9382888716222049</v>
      </c>
      <c r="I94" s="15"/>
    </row>
    <row r="95" spans="1:9" ht="73.5" customHeight="1">
      <c r="A95" s="71"/>
      <c r="B95" s="77" t="s">
        <v>404</v>
      </c>
      <c r="C95" s="76"/>
      <c r="D95" s="78">
        <f>D96+D97+D99+D101+D102+D100+D98+D104</f>
        <v>7200.7</v>
      </c>
      <c r="E95" s="78">
        <f>E96+E97+E99+E101+E102+E100+E98+E104</f>
        <v>5607.700000000001</v>
      </c>
      <c r="F95" s="78">
        <f>F96+F97+F99+F101+F102+F100+F98+F104</f>
        <v>5323.8</v>
      </c>
      <c r="G95" s="44">
        <f t="shared" si="2"/>
        <v>0.7393447859235908</v>
      </c>
      <c r="H95" s="44">
        <f t="shared" si="3"/>
        <v>0.9493731833015318</v>
      </c>
      <c r="I95" s="15"/>
    </row>
    <row r="96" spans="1:9" ht="54.75" customHeight="1" hidden="1">
      <c r="A96" s="71"/>
      <c r="B96" s="77" t="s">
        <v>367</v>
      </c>
      <c r="C96" s="76" t="s">
        <v>366</v>
      </c>
      <c r="D96" s="78">
        <v>0</v>
      </c>
      <c r="E96" s="78">
        <v>0</v>
      </c>
      <c r="F96" s="78">
        <v>0</v>
      </c>
      <c r="G96" s="44" t="e">
        <f t="shared" si="2"/>
        <v>#DIV/0!</v>
      </c>
      <c r="H96" s="44" t="e">
        <f t="shared" si="3"/>
        <v>#DIV/0!</v>
      </c>
      <c r="I96" s="15"/>
    </row>
    <row r="97" spans="1:9" ht="53.25" customHeight="1" hidden="1">
      <c r="A97" s="71"/>
      <c r="B97" s="92" t="s">
        <v>316</v>
      </c>
      <c r="C97" s="93" t="s">
        <v>315</v>
      </c>
      <c r="D97" s="78">
        <v>0</v>
      </c>
      <c r="E97" s="78">
        <v>0</v>
      </c>
      <c r="F97" s="78">
        <v>0</v>
      </c>
      <c r="G97" s="44" t="e">
        <f t="shared" si="2"/>
        <v>#DIV/0!</v>
      </c>
      <c r="H97" s="44" t="e">
        <f t="shared" si="3"/>
        <v>#DIV/0!</v>
      </c>
      <c r="I97" s="15"/>
    </row>
    <row r="98" spans="1:9" ht="39.75" customHeight="1">
      <c r="A98" s="71"/>
      <c r="B98" s="92" t="s">
        <v>403</v>
      </c>
      <c r="C98" s="93" t="s">
        <v>402</v>
      </c>
      <c r="D98" s="78">
        <v>475.4</v>
      </c>
      <c r="E98" s="78">
        <v>142.6</v>
      </c>
      <c r="F98" s="78">
        <v>0</v>
      </c>
      <c r="G98" s="44">
        <f t="shared" si="2"/>
        <v>0</v>
      </c>
      <c r="H98" s="44">
        <f t="shared" si="3"/>
        <v>0</v>
      </c>
      <c r="I98" s="15"/>
    </row>
    <row r="99" spans="1:9" ht="53.25" customHeight="1">
      <c r="A99" s="71"/>
      <c r="B99" s="92" t="s">
        <v>369</v>
      </c>
      <c r="C99" s="93" t="s">
        <v>368</v>
      </c>
      <c r="D99" s="78">
        <v>2286</v>
      </c>
      <c r="E99" s="78">
        <v>2286</v>
      </c>
      <c r="F99" s="78">
        <v>2286</v>
      </c>
      <c r="G99" s="44">
        <f t="shared" si="2"/>
        <v>1</v>
      </c>
      <c r="H99" s="44">
        <f t="shared" si="3"/>
        <v>1</v>
      </c>
      <c r="I99" s="15"/>
    </row>
    <row r="100" spans="1:9" ht="53.25" customHeight="1">
      <c r="A100" s="71"/>
      <c r="B100" s="92" t="s">
        <v>395</v>
      </c>
      <c r="C100" s="93" t="s">
        <v>394</v>
      </c>
      <c r="D100" s="78">
        <v>2340.3</v>
      </c>
      <c r="E100" s="78">
        <v>2340.3</v>
      </c>
      <c r="F100" s="78">
        <v>2340.3</v>
      </c>
      <c r="G100" s="44">
        <f t="shared" si="2"/>
        <v>1</v>
      </c>
      <c r="H100" s="44">
        <f t="shared" si="3"/>
        <v>1</v>
      </c>
      <c r="I100" s="15"/>
    </row>
    <row r="101" spans="1:9" ht="51" customHeight="1">
      <c r="A101" s="71"/>
      <c r="B101" s="92" t="s">
        <v>371</v>
      </c>
      <c r="C101" s="93" t="s">
        <v>370</v>
      </c>
      <c r="D101" s="78">
        <v>500</v>
      </c>
      <c r="E101" s="78">
        <v>500</v>
      </c>
      <c r="F101" s="78">
        <v>499</v>
      </c>
      <c r="G101" s="44">
        <f t="shared" si="2"/>
        <v>0.998</v>
      </c>
      <c r="H101" s="44">
        <f t="shared" si="3"/>
        <v>0.998</v>
      </c>
      <c r="I101" s="15"/>
    </row>
    <row r="102" spans="1:9" s="16" customFormat="1" ht="27" customHeight="1">
      <c r="A102" s="76"/>
      <c r="B102" s="77" t="s">
        <v>317</v>
      </c>
      <c r="C102" s="93" t="s">
        <v>318</v>
      </c>
      <c r="D102" s="78">
        <v>1400.5</v>
      </c>
      <c r="E102" s="78">
        <v>140.3</v>
      </c>
      <c r="F102" s="78">
        <v>0</v>
      </c>
      <c r="G102" s="44">
        <f t="shared" si="2"/>
        <v>0</v>
      </c>
      <c r="H102" s="44">
        <f t="shared" si="3"/>
        <v>0</v>
      </c>
      <c r="I102" s="20"/>
    </row>
    <row r="103" spans="1:9" s="16" customFormat="1" ht="40.5" customHeight="1">
      <c r="A103" s="76"/>
      <c r="B103" s="77" t="s">
        <v>373</v>
      </c>
      <c r="C103" s="93" t="s">
        <v>372</v>
      </c>
      <c r="D103" s="78">
        <v>113.7</v>
      </c>
      <c r="E103" s="78">
        <v>183.8</v>
      </c>
      <c r="F103" s="78">
        <v>110.3</v>
      </c>
      <c r="G103" s="44">
        <f t="shared" si="2"/>
        <v>0.9700967458223394</v>
      </c>
      <c r="H103" s="44">
        <f t="shared" si="3"/>
        <v>0.6001088139281827</v>
      </c>
      <c r="I103" s="20"/>
    </row>
    <row r="104" spans="1:9" s="16" customFormat="1" ht="84" customHeight="1">
      <c r="A104" s="76"/>
      <c r="B104" s="77" t="s">
        <v>428</v>
      </c>
      <c r="C104" s="93" t="s">
        <v>427</v>
      </c>
      <c r="D104" s="78">
        <v>198.5</v>
      </c>
      <c r="E104" s="78">
        <v>198.5</v>
      </c>
      <c r="F104" s="78">
        <v>198.5</v>
      </c>
      <c r="G104" s="44">
        <f t="shared" si="2"/>
        <v>1</v>
      </c>
      <c r="H104" s="44">
        <f t="shared" si="3"/>
        <v>1</v>
      </c>
      <c r="I104" s="20"/>
    </row>
    <row r="105" spans="1:9" ht="22.5" customHeight="1">
      <c r="A105" s="71" t="s">
        <v>43</v>
      </c>
      <c r="B105" s="66" t="s">
        <v>44</v>
      </c>
      <c r="C105" s="71"/>
      <c r="D105" s="69">
        <f>D106+D107+D109+D110+D108</f>
        <v>483137.60000000003</v>
      </c>
      <c r="E105" s="69">
        <f>E106+E107+E109+E110+E108</f>
        <v>377889</v>
      </c>
      <c r="F105" s="69">
        <f>F106+F107+F109+F110+F108</f>
        <v>482417.3</v>
      </c>
      <c r="G105" s="44">
        <f t="shared" si="2"/>
        <v>0.9985091203830957</v>
      </c>
      <c r="H105" s="44">
        <f t="shared" si="3"/>
        <v>1.2766111212551834</v>
      </c>
      <c r="I105" s="15"/>
    </row>
    <row r="106" spans="1:9" ht="20.25" customHeight="1">
      <c r="A106" s="68" t="s">
        <v>45</v>
      </c>
      <c r="B106" s="77" t="s">
        <v>137</v>
      </c>
      <c r="C106" s="76" t="s">
        <v>45</v>
      </c>
      <c r="D106" s="78">
        <v>143780.1</v>
      </c>
      <c r="E106" s="78">
        <v>101960.7</v>
      </c>
      <c r="F106" s="78">
        <v>143772.1</v>
      </c>
      <c r="G106" s="44">
        <f t="shared" si="2"/>
        <v>0.9999443594767287</v>
      </c>
      <c r="H106" s="44">
        <f aca="true" t="shared" si="5" ref="H106:H138">F106/E106</f>
        <v>1.4100736852532398</v>
      </c>
      <c r="I106" s="15"/>
    </row>
    <row r="107" spans="1:9" ht="20.25" customHeight="1">
      <c r="A107" s="68" t="s">
        <v>46</v>
      </c>
      <c r="B107" s="77" t="s">
        <v>138</v>
      </c>
      <c r="C107" s="76" t="s">
        <v>46</v>
      </c>
      <c r="D107" s="78">
        <v>280774.7</v>
      </c>
      <c r="E107" s="78">
        <v>229102.6</v>
      </c>
      <c r="F107" s="78">
        <v>280662.8</v>
      </c>
      <c r="G107" s="44">
        <f t="shared" si="2"/>
        <v>0.9996014598181387</v>
      </c>
      <c r="H107" s="44">
        <f t="shared" si="5"/>
        <v>1.225052880237937</v>
      </c>
      <c r="I107" s="15"/>
    </row>
    <row r="108" spans="1:9" ht="20.25" customHeight="1">
      <c r="A108" s="68" t="s">
        <v>319</v>
      </c>
      <c r="B108" s="77" t="s">
        <v>320</v>
      </c>
      <c r="C108" s="76" t="s">
        <v>319</v>
      </c>
      <c r="D108" s="78">
        <v>26435.9</v>
      </c>
      <c r="E108" s="78">
        <v>20555.7</v>
      </c>
      <c r="F108" s="78">
        <v>26392.6</v>
      </c>
      <c r="G108" s="44">
        <f t="shared" si="2"/>
        <v>0.9983620758135716</v>
      </c>
      <c r="H108" s="44">
        <f t="shared" si="5"/>
        <v>1.283955301935716</v>
      </c>
      <c r="I108" s="15"/>
    </row>
    <row r="109" spans="1:9" ht="20.25" customHeight="1">
      <c r="A109" s="68" t="s">
        <v>47</v>
      </c>
      <c r="B109" s="77" t="s">
        <v>242</v>
      </c>
      <c r="C109" s="76" t="s">
        <v>47</v>
      </c>
      <c r="D109" s="78">
        <v>6265.8</v>
      </c>
      <c r="E109" s="78">
        <v>5498.4</v>
      </c>
      <c r="F109" s="78">
        <v>6240.8</v>
      </c>
      <c r="G109" s="44">
        <f t="shared" si="2"/>
        <v>0.9960100865013246</v>
      </c>
      <c r="H109" s="44">
        <f t="shared" si="5"/>
        <v>1.1350210970464136</v>
      </c>
      <c r="I109" s="15"/>
    </row>
    <row r="110" spans="1:9" ht="20.25" customHeight="1">
      <c r="A110" s="68" t="s">
        <v>49</v>
      </c>
      <c r="B110" s="77" t="s">
        <v>322</v>
      </c>
      <c r="C110" s="76" t="s">
        <v>49</v>
      </c>
      <c r="D110" s="78">
        <v>25881.1</v>
      </c>
      <c r="E110" s="78">
        <v>20771.6</v>
      </c>
      <c r="F110" s="78">
        <v>25349</v>
      </c>
      <c r="G110" s="44">
        <f t="shared" si="2"/>
        <v>0.9794405956470166</v>
      </c>
      <c r="H110" s="44">
        <f t="shared" si="5"/>
        <v>1.2203681950355294</v>
      </c>
      <c r="I110" s="15"/>
    </row>
    <row r="111" spans="1:9" ht="20.25" customHeight="1">
      <c r="A111" s="71" t="s">
        <v>50</v>
      </c>
      <c r="B111" s="66" t="s">
        <v>140</v>
      </c>
      <c r="C111" s="71"/>
      <c r="D111" s="69">
        <f>D112++D113</f>
        <v>94459.8</v>
      </c>
      <c r="E111" s="69">
        <f>E112++E113</f>
        <v>73523.20000000001</v>
      </c>
      <c r="F111" s="69">
        <f>F112++F113</f>
        <v>93562.5</v>
      </c>
      <c r="G111" s="44">
        <f t="shared" si="2"/>
        <v>0.9905007209416069</v>
      </c>
      <c r="H111" s="44">
        <f t="shared" si="5"/>
        <v>1.2725575056580778</v>
      </c>
      <c r="I111" s="15"/>
    </row>
    <row r="112" spans="1:9" ht="20.25" customHeight="1">
      <c r="A112" s="68" t="s">
        <v>51</v>
      </c>
      <c r="B112" s="77" t="s">
        <v>52</v>
      </c>
      <c r="C112" s="76" t="s">
        <v>51</v>
      </c>
      <c r="D112" s="78">
        <v>82756</v>
      </c>
      <c r="E112" s="78">
        <v>66059.1</v>
      </c>
      <c r="F112" s="78">
        <v>81990.1</v>
      </c>
      <c r="G112" s="44">
        <f t="shared" si="2"/>
        <v>0.9907450819275945</v>
      </c>
      <c r="H112" s="44">
        <f t="shared" si="5"/>
        <v>1.241162837519736</v>
      </c>
      <c r="I112" s="15"/>
    </row>
    <row r="113" spans="1:9" ht="20.25" customHeight="1">
      <c r="A113" s="68" t="s">
        <v>53</v>
      </c>
      <c r="B113" s="77" t="s">
        <v>405</v>
      </c>
      <c r="C113" s="76" t="s">
        <v>53</v>
      </c>
      <c r="D113" s="78">
        <v>11703.8</v>
      </c>
      <c r="E113" s="78">
        <v>7464.1</v>
      </c>
      <c r="F113" s="78">
        <v>11572.4</v>
      </c>
      <c r="G113" s="44">
        <f t="shared" si="2"/>
        <v>0.9887728771851877</v>
      </c>
      <c r="H113" s="44">
        <f t="shared" si="5"/>
        <v>1.5504079527337522</v>
      </c>
      <c r="I113" s="15"/>
    </row>
    <row r="114" spans="1:9" ht="20.25" customHeight="1">
      <c r="A114" s="94" t="s">
        <v>54</v>
      </c>
      <c r="B114" s="95" t="s">
        <v>55</v>
      </c>
      <c r="C114" s="94"/>
      <c r="D114" s="69">
        <f>D115+D117+D120+D121+D124+D122+D123+D116+D118+D119</f>
        <v>23011.5</v>
      </c>
      <c r="E114" s="69">
        <f>E115+E117+E120+E121+E124+E122+E123+E116+E118+E119</f>
        <v>16805.800000000003</v>
      </c>
      <c r="F114" s="69">
        <f>F115+F117+F120+F121+F124+F122+F123+F116+F118+F119</f>
        <v>22429.9</v>
      </c>
      <c r="G114" s="44">
        <f t="shared" si="2"/>
        <v>0.974725680637942</v>
      </c>
      <c r="H114" s="44">
        <f t="shared" si="5"/>
        <v>1.3346523224125002</v>
      </c>
      <c r="I114" s="15"/>
    </row>
    <row r="115" spans="1:9" ht="30" customHeight="1">
      <c r="A115" s="83" t="s">
        <v>56</v>
      </c>
      <c r="B115" s="96" t="s">
        <v>186</v>
      </c>
      <c r="C115" s="83" t="s">
        <v>56</v>
      </c>
      <c r="D115" s="70">
        <v>1747.8</v>
      </c>
      <c r="E115" s="70">
        <v>1162.4</v>
      </c>
      <c r="F115" s="70">
        <v>1746.3</v>
      </c>
      <c r="G115" s="44">
        <f t="shared" si="2"/>
        <v>0.9991417782354961</v>
      </c>
      <c r="H115" s="44">
        <f t="shared" si="5"/>
        <v>1.5023227804542325</v>
      </c>
      <c r="I115" s="15"/>
    </row>
    <row r="116" spans="1:9" ht="44.25" customHeight="1">
      <c r="A116" s="83" t="s">
        <v>57</v>
      </c>
      <c r="B116" s="96" t="s">
        <v>321</v>
      </c>
      <c r="C116" s="83" t="s">
        <v>57</v>
      </c>
      <c r="D116" s="70">
        <v>14741.2</v>
      </c>
      <c r="E116" s="70">
        <v>12037.7</v>
      </c>
      <c r="F116" s="70">
        <v>14205.7</v>
      </c>
      <c r="G116" s="44">
        <f t="shared" si="2"/>
        <v>0.9636732423411933</v>
      </c>
      <c r="H116" s="44">
        <f t="shared" si="5"/>
        <v>1.180100849830117</v>
      </c>
      <c r="I116" s="15"/>
    </row>
    <row r="117" spans="1:9" ht="36" customHeight="1" hidden="1">
      <c r="A117" s="83" t="s">
        <v>57</v>
      </c>
      <c r="B117" s="96" t="s">
        <v>162</v>
      </c>
      <c r="C117" s="83" t="s">
        <v>187</v>
      </c>
      <c r="D117" s="70">
        <v>0</v>
      </c>
      <c r="E117" s="70">
        <v>0</v>
      </c>
      <c r="F117" s="70">
        <v>0</v>
      </c>
      <c r="G117" s="44" t="e">
        <f t="shared" si="2"/>
        <v>#DIV/0!</v>
      </c>
      <c r="H117" s="44" t="e">
        <f t="shared" si="5"/>
        <v>#DIV/0!</v>
      </c>
      <c r="I117" s="15"/>
    </row>
    <row r="118" spans="1:9" ht="36" customHeight="1" hidden="1">
      <c r="A118" s="83" t="s">
        <v>57</v>
      </c>
      <c r="B118" s="96" t="s">
        <v>224</v>
      </c>
      <c r="C118" s="83" t="s">
        <v>238</v>
      </c>
      <c r="D118" s="70">
        <v>0</v>
      </c>
      <c r="E118" s="70">
        <v>0</v>
      </c>
      <c r="F118" s="70">
        <v>0</v>
      </c>
      <c r="G118" s="44" t="e">
        <f t="shared" si="2"/>
        <v>#DIV/0!</v>
      </c>
      <c r="H118" s="44" t="e">
        <f t="shared" si="5"/>
        <v>#DIV/0!</v>
      </c>
      <c r="I118" s="15"/>
    </row>
    <row r="119" spans="1:9" ht="45" customHeight="1" hidden="1">
      <c r="A119" s="83" t="s">
        <v>57</v>
      </c>
      <c r="B119" s="96" t="s">
        <v>233</v>
      </c>
      <c r="C119" s="83" t="s">
        <v>232</v>
      </c>
      <c r="D119" s="70">
        <v>0</v>
      </c>
      <c r="E119" s="70">
        <v>0</v>
      </c>
      <c r="F119" s="70">
        <v>0</v>
      </c>
      <c r="G119" s="44" t="e">
        <f t="shared" si="2"/>
        <v>#DIV/0!</v>
      </c>
      <c r="H119" s="44" t="e">
        <f t="shared" si="5"/>
        <v>#DIV/0!</v>
      </c>
      <c r="I119" s="15"/>
    </row>
    <row r="120" spans="1:9" s="26" customFormat="1" ht="22.5" customHeight="1" hidden="1">
      <c r="A120" s="68" t="s">
        <v>57</v>
      </c>
      <c r="B120" s="67" t="s">
        <v>222</v>
      </c>
      <c r="C120" s="68" t="s">
        <v>223</v>
      </c>
      <c r="D120" s="70">
        <v>0</v>
      </c>
      <c r="E120" s="70">
        <v>0</v>
      </c>
      <c r="F120" s="70">
        <v>0</v>
      </c>
      <c r="G120" s="44" t="e">
        <f t="shared" si="2"/>
        <v>#DIV/0!</v>
      </c>
      <c r="H120" s="44" t="e">
        <f t="shared" si="5"/>
        <v>#DIV/0!</v>
      </c>
      <c r="I120" s="15"/>
    </row>
    <row r="121" spans="1:9" s="26" customFormat="1" ht="35.25" customHeight="1" hidden="1">
      <c r="A121" s="68" t="s">
        <v>57</v>
      </c>
      <c r="B121" s="67" t="s">
        <v>164</v>
      </c>
      <c r="C121" s="68" t="s">
        <v>165</v>
      </c>
      <c r="D121" s="70">
        <v>0</v>
      </c>
      <c r="E121" s="70">
        <v>0</v>
      </c>
      <c r="F121" s="70">
        <v>0</v>
      </c>
      <c r="G121" s="44" t="e">
        <f aca="true" t="shared" si="6" ref="G121:G138">F121/D121</f>
        <v>#DIV/0!</v>
      </c>
      <c r="H121" s="44" t="e">
        <f t="shared" si="5"/>
        <v>#DIV/0!</v>
      </c>
      <c r="I121" s="15"/>
    </row>
    <row r="122" spans="1:9" s="26" customFormat="1" ht="30.75" customHeight="1" hidden="1">
      <c r="A122" s="68" t="s">
        <v>57</v>
      </c>
      <c r="B122" s="67" t="s">
        <v>224</v>
      </c>
      <c r="C122" s="68" t="s">
        <v>225</v>
      </c>
      <c r="D122" s="70">
        <v>0</v>
      </c>
      <c r="E122" s="70">
        <v>0</v>
      </c>
      <c r="F122" s="70">
        <v>0</v>
      </c>
      <c r="G122" s="44" t="e">
        <f t="shared" si="6"/>
        <v>#DIV/0!</v>
      </c>
      <c r="H122" s="44" t="e">
        <f t="shared" si="5"/>
        <v>#DIV/0!</v>
      </c>
      <c r="I122" s="15"/>
    </row>
    <row r="123" spans="1:9" s="26" customFormat="1" ht="44.25" customHeight="1" hidden="1">
      <c r="A123" s="68" t="s">
        <v>57</v>
      </c>
      <c r="B123" s="67" t="s">
        <v>227</v>
      </c>
      <c r="C123" s="68" t="s">
        <v>226</v>
      </c>
      <c r="D123" s="70">
        <v>0</v>
      </c>
      <c r="E123" s="70">
        <v>0</v>
      </c>
      <c r="F123" s="70">
        <v>0</v>
      </c>
      <c r="G123" s="44" t="e">
        <f t="shared" si="6"/>
        <v>#DIV/0!</v>
      </c>
      <c r="H123" s="44" t="e">
        <f t="shared" si="5"/>
        <v>#DIV/0!</v>
      </c>
      <c r="I123" s="15"/>
    </row>
    <row r="124" spans="1:9" ht="36" customHeight="1">
      <c r="A124" s="68" t="s">
        <v>58</v>
      </c>
      <c r="B124" s="67" t="s">
        <v>284</v>
      </c>
      <c r="C124" s="68" t="s">
        <v>283</v>
      </c>
      <c r="D124" s="70">
        <v>6522.5</v>
      </c>
      <c r="E124" s="70">
        <v>3605.7</v>
      </c>
      <c r="F124" s="70">
        <v>6477.9</v>
      </c>
      <c r="G124" s="44">
        <f t="shared" si="6"/>
        <v>0.9931621310847067</v>
      </c>
      <c r="H124" s="44">
        <f t="shared" si="5"/>
        <v>1.7965720941842083</v>
      </c>
      <c r="I124" s="15"/>
    </row>
    <row r="125" spans="1:9" ht="26.25" customHeight="1">
      <c r="A125" s="71" t="s">
        <v>59</v>
      </c>
      <c r="B125" s="66" t="s">
        <v>120</v>
      </c>
      <c r="C125" s="71"/>
      <c r="D125" s="69">
        <f>D126+D127</f>
        <v>871.5</v>
      </c>
      <c r="E125" s="69">
        <f>E126+E127</f>
        <v>634.1</v>
      </c>
      <c r="F125" s="69">
        <f>F126+F127</f>
        <v>818.4</v>
      </c>
      <c r="G125" s="44">
        <f t="shared" si="6"/>
        <v>0.9390705679862306</v>
      </c>
      <c r="H125" s="44">
        <f t="shared" si="5"/>
        <v>1.2906481627503548</v>
      </c>
      <c r="I125" s="15"/>
    </row>
    <row r="126" spans="1:9" ht="23.25" customHeight="1" hidden="1">
      <c r="A126" s="68" t="s">
        <v>60</v>
      </c>
      <c r="B126" s="67" t="s">
        <v>121</v>
      </c>
      <c r="C126" s="68" t="s">
        <v>60</v>
      </c>
      <c r="D126" s="70">
        <v>0</v>
      </c>
      <c r="E126" s="70">
        <v>0</v>
      </c>
      <c r="F126" s="70">
        <v>0</v>
      </c>
      <c r="G126" s="44" t="e">
        <f t="shared" si="6"/>
        <v>#DIV/0!</v>
      </c>
      <c r="H126" s="44" t="e">
        <f t="shared" si="5"/>
        <v>#DIV/0!</v>
      </c>
      <c r="I126" s="15"/>
    </row>
    <row r="127" spans="1:9" ht="26.25" customHeight="1">
      <c r="A127" s="68" t="s">
        <v>122</v>
      </c>
      <c r="B127" s="67" t="s">
        <v>123</v>
      </c>
      <c r="C127" s="68" t="s">
        <v>122</v>
      </c>
      <c r="D127" s="70">
        <v>871.5</v>
      </c>
      <c r="E127" s="70">
        <v>634.1</v>
      </c>
      <c r="F127" s="70">
        <v>818.4</v>
      </c>
      <c r="G127" s="44">
        <f t="shared" si="6"/>
        <v>0.9390705679862306</v>
      </c>
      <c r="H127" s="44">
        <f t="shared" si="5"/>
        <v>1.2906481627503548</v>
      </c>
      <c r="I127" s="15"/>
    </row>
    <row r="128" spans="1:9" ht="26.25" customHeight="1" hidden="1">
      <c r="A128" s="68"/>
      <c r="B128" s="77" t="s">
        <v>36</v>
      </c>
      <c r="C128" s="68"/>
      <c r="D128" s="70">
        <v>0</v>
      </c>
      <c r="E128" s="70">
        <v>0</v>
      </c>
      <c r="F128" s="70">
        <v>0</v>
      </c>
      <c r="G128" s="44" t="e">
        <f t="shared" si="6"/>
        <v>#DIV/0!</v>
      </c>
      <c r="H128" s="44" t="e">
        <f t="shared" si="5"/>
        <v>#DIV/0!</v>
      </c>
      <c r="I128" s="15"/>
    </row>
    <row r="129" spans="1:9" ht="27" customHeight="1">
      <c r="A129" s="71" t="s">
        <v>124</v>
      </c>
      <c r="B129" s="66" t="s">
        <v>125</v>
      </c>
      <c r="C129" s="71"/>
      <c r="D129" s="69">
        <f>D130</f>
        <v>532</v>
      </c>
      <c r="E129" s="69">
        <f>E130</f>
        <v>320</v>
      </c>
      <c r="F129" s="69">
        <f>F130</f>
        <v>528.7</v>
      </c>
      <c r="G129" s="44">
        <f t="shared" si="6"/>
        <v>0.9937969924812031</v>
      </c>
      <c r="H129" s="44">
        <f t="shared" si="5"/>
        <v>1.6521875000000001</v>
      </c>
      <c r="I129" s="15"/>
    </row>
    <row r="130" spans="1:9" ht="17.25" customHeight="1">
      <c r="A130" s="68" t="s">
        <v>126</v>
      </c>
      <c r="B130" s="67" t="s">
        <v>127</v>
      </c>
      <c r="C130" s="68" t="s">
        <v>126</v>
      </c>
      <c r="D130" s="70">
        <v>532</v>
      </c>
      <c r="E130" s="70">
        <v>320</v>
      </c>
      <c r="F130" s="70">
        <v>528.7</v>
      </c>
      <c r="G130" s="44">
        <f t="shared" si="6"/>
        <v>0.9937969924812031</v>
      </c>
      <c r="H130" s="44">
        <f t="shared" si="5"/>
        <v>1.6521875000000001</v>
      </c>
      <c r="I130" s="15"/>
    </row>
    <row r="131" spans="1:9" ht="39.75" customHeight="1">
      <c r="A131" s="71" t="s">
        <v>128</v>
      </c>
      <c r="B131" s="66" t="s">
        <v>129</v>
      </c>
      <c r="C131" s="71"/>
      <c r="D131" s="69">
        <f>D132</f>
        <v>493.8</v>
      </c>
      <c r="E131" s="69">
        <f>E132</f>
        <v>1650</v>
      </c>
      <c r="F131" s="69">
        <f>F132</f>
        <v>422.6</v>
      </c>
      <c r="G131" s="44">
        <f t="shared" si="6"/>
        <v>0.8558120696638315</v>
      </c>
      <c r="H131" s="44">
        <f t="shared" si="5"/>
        <v>0.25612121212121214</v>
      </c>
      <c r="I131" s="15"/>
    </row>
    <row r="132" spans="1:9" ht="30.75" customHeight="1">
      <c r="A132" s="68" t="s">
        <v>131</v>
      </c>
      <c r="B132" s="67" t="s">
        <v>166</v>
      </c>
      <c r="C132" s="68" t="s">
        <v>131</v>
      </c>
      <c r="D132" s="70">
        <v>493.8</v>
      </c>
      <c r="E132" s="70">
        <v>1650</v>
      </c>
      <c r="F132" s="70">
        <v>422.6</v>
      </c>
      <c r="G132" s="44">
        <f t="shared" si="6"/>
        <v>0.8558120696638315</v>
      </c>
      <c r="H132" s="44">
        <f t="shared" si="5"/>
        <v>0.25612121212121214</v>
      </c>
      <c r="I132" s="15"/>
    </row>
    <row r="133" spans="1:9" ht="26.25" customHeight="1">
      <c r="A133" s="71" t="s">
        <v>132</v>
      </c>
      <c r="B133" s="66" t="s">
        <v>135</v>
      </c>
      <c r="C133" s="71"/>
      <c r="D133" s="69">
        <f>D134+D136+D135</f>
        <v>2365.1</v>
      </c>
      <c r="E133" s="69">
        <f>E134+E136+E135</f>
        <v>1685.1</v>
      </c>
      <c r="F133" s="69">
        <f>F134+F136+F135</f>
        <v>2365.1</v>
      </c>
      <c r="G133" s="44">
        <f t="shared" si="6"/>
        <v>1</v>
      </c>
      <c r="H133" s="44">
        <f t="shared" si="5"/>
        <v>1.4035368820841494</v>
      </c>
      <c r="I133" s="15"/>
    </row>
    <row r="134" spans="1:9" ht="66" customHeight="1">
      <c r="A134" s="68" t="s">
        <v>133</v>
      </c>
      <c r="B134" s="67" t="s">
        <v>285</v>
      </c>
      <c r="C134" s="68" t="s">
        <v>286</v>
      </c>
      <c r="D134" s="70">
        <v>2365.1</v>
      </c>
      <c r="E134" s="70">
        <v>1685.1</v>
      </c>
      <c r="F134" s="70">
        <v>2365.1</v>
      </c>
      <c r="G134" s="44">
        <f t="shared" si="6"/>
        <v>1</v>
      </c>
      <c r="H134" s="44">
        <f t="shared" si="5"/>
        <v>1.4035368820841494</v>
      </c>
      <c r="I134" s="15"/>
    </row>
    <row r="135" spans="1:9" ht="36" customHeight="1" hidden="1">
      <c r="A135" s="68" t="s">
        <v>133</v>
      </c>
      <c r="B135" s="67" t="s">
        <v>287</v>
      </c>
      <c r="C135" s="68" t="s">
        <v>288</v>
      </c>
      <c r="D135" s="70">
        <v>0</v>
      </c>
      <c r="E135" s="70">
        <v>0</v>
      </c>
      <c r="F135" s="70">
        <v>0</v>
      </c>
      <c r="G135" s="44" t="e">
        <f t="shared" si="6"/>
        <v>#DIV/0!</v>
      </c>
      <c r="H135" s="44" t="e">
        <f t="shared" si="5"/>
        <v>#DIV/0!</v>
      </c>
      <c r="I135" s="15"/>
    </row>
    <row r="136" spans="1:9" ht="30.75" customHeight="1" hidden="1">
      <c r="A136" s="68" t="s">
        <v>134</v>
      </c>
      <c r="B136" s="67" t="s">
        <v>188</v>
      </c>
      <c r="C136" s="68" t="s">
        <v>289</v>
      </c>
      <c r="D136" s="70">
        <v>0</v>
      </c>
      <c r="E136" s="70">
        <v>0</v>
      </c>
      <c r="F136" s="70">
        <v>0</v>
      </c>
      <c r="G136" s="44" t="e">
        <f t="shared" si="6"/>
        <v>#DIV/0!</v>
      </c>
      <c r="H136" s="44" t="e">
        <f t="shared" si="5"/>
        <v>#DIV/0!</v>
      </c>
      <c r="I136" s="15"/>
    </row>
    <row r="137" spans="1:9" ht="26.25" customHeight="1">
      <c r="A137" s="94"/>
      <c r="B137" s="95" t="s">
        <v>62</v>
      </c>
      <c r="C137" s="94"/>
      <c r="D137" s="69">
        <f>D38+D54+D60+D90+D105+D111+D114+D125+D129+D131+D133</f>
        <v>700413.9000000001</v>
      </c>
      <c r="E137" s="69">
        <f>E38+E54+E60+E90+E105+E111+E114+E125+E129+E131+E133</f>
        <v>557626.8</v>
      </c>
      <c r="F137" s="69">
        <f>F38+F54+F60+F90+F105+F111+F114+F125+F129+F131+F133</f>
        <v>694128.2</v>
      </c>
      <c r="G137" s="44">
        <f t="shared" si="6"/>
        <v>0.9910257349261626</v>
      </c>
      <c r="H137" s="44">
        <f t="shared" si="5"/>
        <v>1.244789884560785</v>
      </c>
      <c r="I137" s="15"/>
    </row>
    <row r="138" spans="1:9" ht="19.5" customHeight="1">
      <c r="A138" s="65"/>
      <c r="B138" s="67" t="s">
        <v>77</v>
      </c>
      <c r="C138" s="68"/>
      <c r="D138" s="97">
        <f>D133</f>
        <v>2365.1</v>
      </c>
      <c r="E138" s="97">
        <f>E133</f>
        <v>1685.1</v>
      </c>
      <c r="F138" s="97">
        <f>F133</f>
        <v>2365.1</v>
      </c>
      <c r="G138" s="44">
        <f t="shared" si="6"/>
        <v>1</v>
      </c>
      <c r="H138" s="44">
        <f t="shared" si="5"/>
        <v>1.4035368820841494</v>
      </c>
      <c r="I138" s="15"/>
    </row>
    <row r="139" spans="4:7" ht="18">
      <c r="D139" s="45"/>
      <c r="E139" s="45"/>
      <c r="F139" s="45"/>
      <c r="G139" s="45"/>
    </row>
    <row r="140" spans="4:7" ht="18">
      <c r="D140" s="45"/>
      <c r="E140" s="45"/>
      <c r="F140" s="45"/>
      <c r="G140" s="45"/>
    </row>
    <row r="141" spans="2:7" ht="18">
      <c r="B141" s="100" t="s">
        <v>415</v>
      </c>
      <c r="C141" s="101"/>
      <c r="D141" s="45"/>
      <c r="E141" s="45"/>
      <c r="F141" s="45">
        <v>3010.2</v>
      </c>
      <c r="G141" s="45"/>
    </row>
    <row r="142" spans="2:7" ht="18">
      <c r="B142" s="101" t="s">
        <v>432</v>
      </c>
      <c r="C142" s="101"/>
      <c r="D142" s="45"/>
      <c r="E142" s="45"/>
      <c r="F142" s="45">
        <v>5000</v>
      </c>
      <c r="G142" s="45"/>
    </row>
    <row r="143" spans="2:7" ht="18" hidden="1">
      <c r="B143" s="100" t="s">
        <v>78</v>
      </c>
      <c r="C143" s="101"/>
      <c r="D143" s="45"/>
      <c r="E143" s="45"/>
      <c r="F143" s="45"/>
      <c r="G143" s="45"/>
    </row>
    <row r="144" spans="2:9" ht="18.75" hidden="1">
      <c r="B144" s="100" t="s">
        <v>79</v>
      </c>
      <c r="C144" s="101"/>
      <c r="D144" s="45"/>
      <c r="E144" s="45"/>
      <c r="F144" s="45"/>
      <c r="G144" s="45"/>
      <c r="H144" s="47"/>
      <c r="I144" s="6"/>
    </row>
    <row r="145" spans="2:7" ht="18" hidden="1">
      <c r="B145" s="100"/>
      <c r="C145" s="101"/>
      <c r="D145" s="45"/>
      <c r="E145" s="45"/>
      <c r="F145" s="45"/>
      <c r="G145" s="45"/>
    </row>
    <row r="146" spans="2:7" ht="18" hidden="1">
      <c r="B146" s="100" t="s">
        <v>80</v>
      </c>
      <c r="C146" s="101"/>
      <c r="D146" s="45"/>
      <c r="E146" s="45"/>
      <c r="F146" s="45"/>
      <c r="G146" s="45"/>
    </row>
    <row r="147" spans="2:9" ht="18.75" hidden="1">
      <c r="B147" s="100" t="s">
        <v>81</v>
      </c>
      <c r="C147" s="101"/>
      <c r="D147" s="45"/>
      <c r="E147" s="45"/>
      <c r="F147" s="45">
        <v>0</v>
      </c>
      <c r="G147" s="45"/>
      <c r="H147" s="47"/>
      <c r="I147" s="6"/>
    </row>
    <row r="148" spans="2:7" ht="18" hidden="1">
      <c r="B148" s="100"/>
      <c r="C148" s="101"/>
      <c r="D148" s="45"/>
      <c r="E148" s="45"/>
      <c r="F148" s="45"/>
      <c r="G148" s="45"/>
    </row>
    <row r="149" spans="2:7" ht="18" hidden="1">
      <c r="B149" s="100" t="s">
        <v>82</v>
      </c>
      <c r="C149" s="101"/>
      <c r="D149" s="45"/>
      <c r="E149" s="45"/>
      <c r="F149" s="45"/>
      <c r="G149" s="45"/>
    </row>
    <row r="150" spans="2:9" ht="18.75" hidden="1">
      <c r="B150" s="100" t="s">
        <v>83</v>
      </c>
      <c r="C150" s="101"/>
      <c r="D150" s="45"/>
      <c r="E150" s="45"/>
      <c r="F150" s="45"/>
      <c r="G150" s="45"/>
      <c r="H150" s="48"/>
      <c r="I150" s="3"/>
    </row>
    <row r="151" spans="2:7" ht="18" hidden="1">
      <c r="B151" s="100"/>
      <c r="C151" s="101"/>
      <c r="D151" s="45"/>
      <c r="E151" s="45"/>
      <c r="F151" s="45"/>
      <c r="G151" s="45"/>
    </row>
    <row r="152" spans="2:7" ht="18">
      <c r="B152" s="101" t="s">
        <v>433</v>
      </c>
      <c r="C152" s="101"/>
      <c r="D152" s="45"/>
      <c r="E152" s="45"/>
      <c r="F152" s="45">
        <v>8500</v>
      </c>
      <c r="G152" s="45"/>
    </row>
    <row r="153" spans="2:9" ht="18.75">
      <c r="B153" s="100"/>
      <c r="C153" s="101"/>
      <c r="D153" s="45"/>
      <c r="E153" s="45"/>
      <c r="F153" s="45"/>
      <c r="G153" s="45"/>
      <c r="H153" s="49"/>
      <c r="I153" s="3"/>
    </row>
    <row r="154" spans="2:7" ht="18">
      <c r="B154" s="101"/>
      <c r="C154" s="101"/>
      <c r="D154" s="45"/>
      <c r="E154" s="45"/>
      <c r="F154" s="45"/>
      <c r="G154" s="45"/>
    </row>
    <row r="155" spans="2:7" ht="18">
      <c r="B155" s="100"/>
      <c r="C155" s="101"/>
      <c r="D155" s="45"/>
      <c r="E155" s="45"/>
      <c r="F155" s="45"/>
      <c r="G155" s="45"/>
    </row>
    <row r="156" spans="2:9" ht="18.75">
      <c r="B156" s="100" t="s">
        <v>86</v>
      </c>
      <c r="C156" s="101"/>
      <c r="D156" s="45"/>
      <c r="E156" s="45"/>
      <c r="F156" s="45">
        <f>F141+F33+F144+F147-F137-F150-F152+F142</f>
        <v>9449.599999999977</v>
      </c>
      <c r="G156" s="45"/>
      <c r="H156" s="50"/>
      <c r="I156" s="9"/>
    </row>
    <row r="157" spans="4:7" ht="18">
      <c r="D157" s="45"/>
      <c r="E157" s="45"/>
      <c r="F157" s="45"/>
      <c r="G157" s="45"/>
    </row>
    <row r="158" spans="4:7" ht="18">
      <c r="D158" s="45"/>
      <c r="E158" s="45"/>
      <c r="F158" s="45"/>
      <c r="G158" s="45"/>
    </row>
    <row r="159" spans="2:7" ht="18">
      <c r="B159" s="100" t="s">
        <v>87</v>
      </c>
      <c r="C159" s="101"/>
      <c r="D159" s="45"/>
      <c r="E159" s="45"/>
      <c r="F159" s="45"/>
      <c r="G159" s="45"/>
    </row>
    <row r="160" spans="2:7" ht="18">
      <c r="B160" s="100" t="s">
        <v>88</v>
      </c>
      <c r="C160" s="101"/>
      <c r="D160" s="45"/>
      <c r="E160" s="45"/>
      <c r="F160" s="45"/>
      <c r="G160" s="45"/>
    </row>
    <row r="161" spans="2:7" ht="18">
      <c r="B161" s="100" t="s">
        <v>89</v>
      </c>
      <c r="C161" s="101"/>
      <c r="D161" s="45"/>
      <c r="E161" s="45"/>
      <c r="F161" s="45"/>
      <c r="G161" s="45"/>
    </row>
  </sheetData>
  <sheetProtection/>
  <mergeCells count="21">
    <mergeCell ref="C36:C37"/>
    <mergeCell ref="D2:D3"/>
    <mergeCell ref="F2:F3"/>
    <mergeCell ref="A1:H1"/>
    <mergeCell ref="A36:A37"/>
    <mergeCell ref="H36:H37"/>
    <mergeCell ref="B36:B37"/>
    <mergeCell ref="D36:D37"/>
    <mergeCell ref="G2:G3"/>
    <mergeCell ref="B2:B3"/>
    <mergeCell ref="C2:C3"/>
    <mergeCell ref="E36:E37"/>
    <mergeCell ref="A35:H35"/>
    <mergeCell ref="A2:A3"/>
    <mergeCell ref="L40:N41"/>
    <mergeCell ref="F36:F37"/>
    <mergeCell ref="J40:K40"/>
    <mergeCell ref="H2:H3"/>
    <mergeCell ref="J41:K41"/>
    <mergeCell ref="E2:E3"/>
    <mergeCell ref="G36:G37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26"/>
  <sheetViews>
    <sheetView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6.7109375" style="98" customWidth="1"/>
    <col min="2" max="2" width="45.8515625" style="98" customWidth="1"/>
    <col min="3" max="3" width="15.421875" style="99" hidden="1" customWidth="1"/>
    <col min="4" max="4" width="14.421875" style="46" customWidth="1"/>
    <col min="5" max="5" width="14.8515625" style="46" hidden="1" customWidth="1"/>
    <col min="6" max="6" width="13.57421875" style="46" customWidth="1"/>
    <col min="7" max="7" width="11.57421875" style="46" customWidth="1"/>
    <col min="8" max="8" width="11.8515625" style="46" hidden="1" customWidth="1"/>
    <col min="9" max="9" width="12.28125" style="30" customWidth="1"/>
    <col min="10" max="16384" width="9.140625" style="1" customWidth="1"/>
  </cols>
  <sheetData>
    <row r="1" spans="1:9" s="8" customFormat="1" ht="64.5" customHeight="1">
      <c r="A1" s="175" t="s">
        <v>436</v>
      </c>
      <c r="B1" s="175"/>
      <c r="C1" s="175"/>
      <c r="D1" s="175"/>
      <c r="E1" s="175"/>
      <c r="F1" s="175"/>
      <c r="G1" s="175"/>
      <c r="H1" s="175"/>
      <c r="I1" s="31"/>
    </row>
    <row r="2" spans="1:8" ht="12.75" customHeight="1">
      <c r="A2" s="65"/>
      <c r="B2" s="177" t="s">
        <v>2</v>
      </c>
      <c r="C2" s="71"/>
      <c r="D2" s="172" t="s">
        <v>3</v>
      </c>
      <c r="E2" s="165" t="s">
        <v>416</v>
      </c>
      <c r="F2" s="172" t="s">
        <v>4</v>
      </c>
      <c r="G2" s="165" t="s">
        <v>391</v>
      </c>
      <c r="H2" s="165" t="s">
        <v>417</v>
      </c>
    </row>
    <row r="3" spans="1:8" ht="27.75" customHeight="1">
      <c r="A3" s="65"/>
      <c r="B3" s="177"/>
      <c r="C3" s="71"/>
      <c r="D3" s="172"/>
      <c r="E3" s="166"/>
      <c r="F3" s="172"/>
      <c r="G3" s="166"/>
      <c r="H3" s="166"/>
    </row>
    <row r="4" spans="1:8" ht="18.75">
      <c r="A4" s="65"/>
      <c r="B4" s="67" t="s">
        <v>76</v>
      </c>
      <c r="C4" s="68"/>
      <c r="D4" s="69">
        <f>D5+D6+D7+D8+D9+D10+D11+D12+D13+D15+D16+D17+D18+D19+D20+D14</f>
        <v>75368.7</v>
      </c>
      <c r="E4" s="69">
        <f>E5+E6+E7+E8+E9+E10+E11+E12+E13+E15+E16+E17+E18+E19+E20+E14</f>
        <v>44166.6</v>
      </c>
      <c r="F4" s="69">
        <f>F5+F6+F7+F8+F9+F10+F11+F12+F13+F15+F16+F17+F18+F19+F20+F14</f>
        <v>77666.40000000001</v>
      </c>
      <c r="G4" s="43">
        <f aca="true" t="shared" si="0" ref="G4:G29">F4/D4</f>
        <v>1.0304861301840156</v>
      </c>
      <c r="H4" s="43">
        <f>F4/E4</f>
        <v>1.7584871826221626</v>
      </c>
    </row>
    <row r="5" spans="1:8" ht="18.75">
      <c r="A5" s="65"/>
      <c r="B5" s="67" t="s">
        <v>5</v>
      </c>
      <c r="C5" s="68"/>
      <c r="D5" s="70">
        <v>38990</v>
      </c>
      <c r="E5" s="70">
        <v>28600</v>
      </c>
      <c r="F5" s="70">
        <v>40493.5</v>
      </c>
      <c r="G5" s="43">
        <f t="shared" si="0"/>
        <v>1.038561169530649</v>
      </c>
      <c r="H5" s="43">
        <f aca="true" t="shared" si="1" ref="H5:H28">F5/E5</f>
        <v>1.4158566433566433</v>
      </c>
    </row>
    <row r="6" spans="1:8" ht="18.75">
      <c r="A6" s="65"/>
      <c r="B6" s="67" t="s">
        <v>214</v>
      </c>
      <c r="C6" s="68"/>
      <c r="D6" s="70">
        <v>5081.1</v>
      </c>
      <c r="E6" s="70">
        <v>3660</v>
      </c>
      <c r="F6" s="70">
        <v>5164.4</v>
      </c>
      <c r="G6" s="43">
        <f t="shared" si="0"/>
        <v>1.0163940878943534</v>
      </c>
      <c r="H6" s="43">
        <f t="shared" si="1"/>
        <v>1.4110382513661202</v>
      </c>
    </row>
    <row r="7" spans="1:8" ht="18.75">
      <c r="A7" s="65"/>
      <c r="B7" s="67" t="s">
        <v>7</v>
      </c>
      <c r="C7" s="68"/>
      <c r="D7" s="70">
        <v>716.6</v>
      </c>
      <c r="E7" s="70">
        <v>526.6</v>
      </c>
      <c r="F7" s="70">
        <v>717</v>
      </c>
      <c r="G7" s="43">
        <f t="shared" si="0"/>
        <v>1.0005581914596706</v>
      </c>
      <c r="H7" s="43">
        <f t="shared" si="1"/>
        <v>1.3615647550322825</v>
      </c>
    </row>
    <row r="8" spans="1:8" ht="18.75">
      <c r="A8" s="65"/>
      <c r="B8" s="67" t="s">
        <v>8</v>
      </c>
      <c r="C8" s="68"/>
      <c r="D8" s="70">
        <v>13340</v>
      </c>
      <c r="E8" s="70">
        <v>1900</v>
      </c>
      <c r="F8" s="70">
        <v>13803.6</v>
      </c>
      <c r="G8" s="43">
        <f t="shared" si="0"/>
        <v>1.034752623688156</v>
      </c>
      <c r="H8" s="43">
        <f t="shared" si="1"/>
        <v>7.265052631578947</v>
      </c>
    </row>
    <row r="9" spans="1:8" ht="18.75">
      <c r="A9" s="65"/>
      <c r="B9" s="67" t="s">
        <v>9</v>
      </c>
      <c r="C9" s="68"/>
      <c r="D9" s="70">
        <v>12172</v>
      </c>
      <c r="E9" s="70">
        <v>6250</v>
      </c>
      <c r="F9" s="70">
        <v>12283.1</v>
      </c>
      <c r="G9" s="43">
        <f t="shared" si="0"/>
        <v>1.0091275057509037</v>
      </c>
      <c r="H9" s="43">
        <f t="shared" si="1"/>
        <v>1.9652960000000002</v>
      </c>
    </row>
    <row r="10" spans="1:8" ht="18.75" hidden="1">
      <c r="A10" s="65"/>
      <c r="B10" s="67" t="s">
        <v>100</v>
      </c>
      <c r="C10" s="68"/>
      <c r="D10" s="70">
        <v>0</v>
      </c>
      <c r="E10" s="70">
        <v>0</v>
      </c>
      <c r="F10" s="70">
        <v>0</v>
      </c>
      <c r="G10" s="43" t="e">
        <f t="shared" si="0"/>
        <v>#DIV/0!</v>
      </c>
      <c r="H10" s="43" t="e">
        <f t="shared" si="1"/>
        <v>#DIV/0!</v>
      </c>
    </row>
    <row r="11" spans="1:8" ht="18.75" hidden="1">
      <c r="A11" s="65"/>
      <c r="B11" s="67" t="s">
        <v>90</v>
      </c>
      <c r="C11" s="68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>
      <c r="A12" s="65"/>
      <c r="B12" s="67" t="s">
        <v>11</v>
      </c>
      <c r="C12" s="68"/>
      <c r="D12" s="70">
        <v>1800</v>
      </c>
      <c r="E12" s="70">
        <v>1300</v>
      </c>
      <c r="F12" s="70">
        <v>1828.2</v>
      </c>
      <c r="G12" s="43">
        <f t="shared" si="0"/>
        <v>1.0156666666666667</v>
      </c>
      <c r="H12" s="43">
        <f t="shared" si="1"/>
        <v>1.4063076923076923</v>
      </c>
    </row>
    <row r="13" spans="1:8" ht="18.75">
      <c r="A13" s="65"/>
      <c r="B13" s="67" t="s">
        <v>12</v>
      </c>
      <c r="C13" s="68"/>
      <c r="D13" s="70">
        <v>1969</v>
      </c>
      <c r="E13" s="70">
        <v>1000</v>
      </c>
      <c r="F13" s="70">
        <v>2062.1</v>
      </c>
      <c r="G13" s="43">
        <f t="shared" si="0"/>
        <v>1.0472828847130522</v>
      </c>
      <c r="H13" s="43">
        <f t="shared" si="1"/>
        <v>2.0621</v>
      </c>
    </row>
    <row r="14" spans="1:8" ht="18.75">
      <c r="A14" s="65"/>
      <c r="B14" s="67" t="s">
        <v>13</v>
      </c>
      <c r="C14" s="68"/>
      <c r="D14" s="70">
        <v>27.9</v>
      </c>
      <c r="E14" s="70">
        <v>27.9</v>
      </c>
      <c r="F14" s="70">
        <v>27.9</v>
      </c>
      <c r="G14" s="43">
        <f t="shared" si="0"/>
        <v>1</v>
      </c>
      <c r="H14" s="43">
        <f t="shared" si="1"/>
        <v>1</v>
      </c>
    </row>
    <row r="15" spans="1:8" ht="18.75">
      <c r="A15" s="65"/>
      <c r="B15" s="67" t="s">
        <v>91</v>
      </c>
      <c r="C15" s="68"/>
      <c r="D15" s="70">
        <v>322</v>
      </c>
      <c r="E15" s="70">
        <v>225</v>
      </c>
      <c r="F15" s="70">
        <v>322.6</v>
      </c>
      <c r="G15" s="43">
        <f t="shared" si="0"/>
        <v>1.0018633540372672</v>
      </c>
      <c r="H15" s="43">
        <f t="shared" si="1"/>
        <v>1.4337777777777778</v>
      </c>
    </row>
    <row r="16" spans="1:8" ht="18.75" hidden="1">
      <c r="A16" s="65"/>
      <c r="B16" s="67" t="s">
        <v>15</v>
      </c>
      <c r="C16" s="68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18.75" hidden="1">
      <c r="A17" s="65"/>
      <c r="B17" s="67" t="s">
        <v>113</v>
      </c>
      <c r="C17" s="68"/>
      <c r="D17" s="70">
        <v>0</v>
      </c>
      <c r="E17" s="70">
        <v>0</v>
      </c>
      <c r="F17" s="70">
        <v>0</v>
      </c>
      <c r="G17" s="43" t="e">
        <f t="shared" si="0"/>
        <v>#DIV/0!</v>
      </c>
      <c r="H17" s="43" t="e">
        <f t="shared" si="1"/>
        <v>#DIV/0!</v>
      </c>
    </row>
    <row r="18" spans="1:8" ht="18.75">
      <c r="A18" s="65"/>
      <c r="B18" s="67" t="s">
        <v>237</v>
      </c>
      <c r="C18" s="68"/>
      <c r="D18" s="70">
        <v>910.1</v>
      </c>
      <c r="E18" s="70">
        <v>647.1</v>
      </c>
      <c r="F18" s="70">
        <v>923.7</v>
      </c>
      <c r="G18" s="43">
        <f t="shared" si="0"/>
        <v>1.014943412811779</v>
      </c>
      <c r="H18" s="43">
        <f t="shared" si="1"/>
        <v>1.4274455261937877</v>
      </c>
    </row>
    <row r="19" spans="1:8" ht="18.75">
      <c r="A19" s="65"/>
      <c r="B19" s="67" t="s">
        <v>109</v>
      </c>
      <c r="C19" s="68"/>
      <c r="D19" s="70">
        <v>40</v>
      </c>
      <c r="E19" s="70">
        <v>30</v>
      </c>
      <c r="F19" s="70">
        <v>40.3</v>
      </c>
      <c r="G19" s="43">
        <f t="shared" si="0"/>
        <v>1.0074999999999998</v>
      </c>
      <c r="H19" s="43">
        <f t="shared" si="1"/>
        <v>1.3433333333333333</v>
      </c>
    </row>
    <row r="20" spans="1:8" ht="18.75" hidden="1">
      <c r="A20" s="65"/>
      <c r="B20" s="67" t="s">
        <v>21</v>
      </c>
      <c r="C20" s="68"/>
      <c r="D20" s="70">
        <v>0</v>
      </c>
      <c r="E20" s="70">
        <v>0</v>
      </c>
      <c r="F20" s="70">
        <v>0</v>
      </c>
      <c r="G20" s="43" t="e">
        <f t="shared" si="0"/>
        <v>#DIV/0!</v>
      </c>
      <c r="H20" s="43" t="e">
        <f t="shared" si="1"/>
        <v>#DIV/0!</v>
      </c>
    </row>
    <row r="21" spans="1:8" ht="33.75" customHeight="1">
      <c r="A21" s="65"/>
      <c r="B21" s="66" t="s">
        <v>75</v>
      </c>
      <c r="C21" s="71"/>
      <c r="D21" s="70">
        <f>D22+D23+D25+D26+D24+D27</f>
        <v>4052.2999999999997</v>
      </c>
      <c r="E21" s="70">
        <f>E22+E23+E25+E26+E24+E27</f>
        <v>3629.6</v>
      </c>
      <c r="F21" s="70">
        <f>F22+F23+F25+F26+F24+F27</f>
        <v>4052.2999999999997</v>
      </c>
      <c r="G21" s="43">
        <f t="shared" si="0"/>
        <v>1</v>
      </c>
      <c r="H21" s="43">
        <f t="shared" si="1"/>
        <v>1.1164591139519506</v>
      </c>
    </row>
    <row r="22" spans="1:8" ht="18.75">
      <c r="A22" s="65"/>
      <c r="B22" s="67" t="s">
        <v>23</v>
      </c>
      <c r="C22" s="68"/>
      <c r="D22" s="70">
        <v>1691.1</v>
      </c>
      <c r="E22" s="70">
        <v>1268.4</v>
      </c>
      <c r="F22" s="70">
        <v>1691.1</v>
      </c>
      <c r="G22" s="43">
        <f t="shared" si="0"/>
        <v>1</v>
      </c>
      <c r="H22" s="43">
        <f t="shared" si="1"/>
        <v>1.3332544938505202</v>
      </c>
    </row>
    <row r="23" spans="1:8" ht="18.75">
      <c r="A23" s="65"/>
      <c r="B23" s="67" t="s">
        <v>390</v>
      </c>
      <c r="C23" s="68"/>
      <c r="D23" s="70">
        <v>2361.2</v>
      </c>
      <c r="E23" s="70">
        <v>2361.2</v>
      </c>
      <c r="F23" s="70">
        <v>2361.2</v>
      </c>
      <c r="G23" s="43">
        <f t="shared" si="0"/>
        <v>1</v>
      </c>
      <c r="H23" s="43">
        <f t="shared" si="1"/>
        <v>1</v>
      </c>
    </row>
    <row r="24" spans="1:8" ht="18.75" hidden="1">
      <c r="A24" s="65"/>
      <c r="B24" s="102" t="s">
        <v>228</v>
      </c>
      <c r="C24" s="103"/>
      <c r="D24" s="70">
        <v>0</v>
      </c>
      <c r="E24" s="70">
        <v>0</v>
      </c>
      <c r="F24" s="70">
        <v>0</v>
      </c>
      <c r="G24" s="43" t="e">
        <f t="shared" si="0"/>
        <v>#DIV/0!</v>
      </c>
      <c r="H24" s="43" t="e">
        <f t="shared" si="1"/>
        <v>#DIV/0!</v>
      </c>
    </row>
    <row r="25" spans="1:8" ht="18.75" hidden="1">
      <c r="A25" s="65"/>
      <c r="B25" s="67" t="s">
        <v>61</v>
      </c>
      <c r="C25" s="68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29.25" customHeight="1" hidden="1">
      <c r="A26" s="65"/>
      <c r="B26" s="67" t="s">
        <v>26</v>
      </c>
      <c r="C26" s="68"/>
      <c r="D26" s="70">
        <v>0</v>
      </c>
      <c r="E26" s="70">
        <v>0</v>
      </c>
      <c r="F26" s="70">
        <v>0</v>
      </c>
      <c r="G26" s="43" t="e">
        <f t="shared" si="0"/>
        <v>#DIV/0!</v>
      </c>
      <c r="H26" s="43" t="e">
        <f t="shared" si="1"/>
        <v>#DIV/0!</v>
      </c>
    </row>
    <row r="27" spans="1:8" ht="33" customHeight="1" hidden="1" thickBot="1">
      <c r="A27" s="65"/>
      <c r="B27" s="104" t="s">
        <v>141</v>
      </c>
      <c r="C27" s="68"/>
      <c r="D27" s="105">
        <v>0</v>
      </c>
      <c r="E27" s="105">
        <v>0</v>
      </c>
      <c r="F27" s="105">
        <v>0</v>
      </c>
      <c r="G27" s="43" t="e">
        <f t="shared" si="0"/>
        <v>#DIV/0!</v>
      </c>
      <c r="H27" s="43" t="e">
        <f t="shared" si="1"/>
        <v>#DIV/0!</v>
      </c>
    </row>
    <row r="28" spans="1:8" ht="18.75">
      <c r="A28" s="65"/>
      <c r="B28" s="67" t="s">
        <v>27</v>
      </c>
      <c r="C28" s="68"/>
      <c r="D28" s="70">
        <f>D4+D21</f>
        <v>79421</v>
      </c>
      <c r="E28" s="70">
        <f>E4+E21</f>
        <v>47796.2</v>
      </c>
      <c r="F28" s="70">
        <f>F4+F21</f>
        <v>81718.70000000001</v>
      </c>
      <c r="G28" s="43">
        <f t="shared" si="0"/>
        <v>1.028930635474245</v>
      </c>
      <c r="H28" s="43">
        <f t="shared" si="1"/>
        <v>1.7097321544390562</v>
      </c>
    </row>
    <row r="29" spans="1:8" ht="18.75" hidden="1">
      <c r="A29" s="65"/>
      <c r="B29" s="67" t="s">
        <v>101</v>
      </c>
      <c r="C29" s="68"/>
      <c r="D29" s="70">
        <f>D4</f>
        <v>75368.7</v>
      </c>
      <c r="E29" s="70">
        <f>E4</f>
        <v>44166.6</v>
      </c>
      <c r="F29" s="70">
        <f>F4</f>
        <v>77666.40000000001</v>
      </c>
      <c r="G29" s="43">
        <f t="shared" si="0"/>
        <v>1.0304861301840156</v>
      </c>
      <c r="H29" s="43">
        <f>F29/E29</f>
        <v>1.7584871826221626</v>
      </c>
    </row>
    <row r="30" spans="1:8" ht="12.75">
      <c r="A30" s="167"/>
      <c r="B30" s="180"/>
      <c r="C30" s="180"/>
      <c r="D30" s="180"/>
      <c r="E30" s="180"/>
      <c r="F30" s="180"/>
      <c r="G30" s="180"/>
      <c r="H30" s="181"/>
    </row>
    <row r="31" spans="1:8" ht="15" customHeight="1">
      <c r="A31" s="182" t="s">
        <v>145</v>
      </c>
      <c r="B31" s="183" t="s">
        <v>28</v>
      </c>
      <c r="C31" s="184" t="s">
        <v>147</v>
      </c>
      <c r="D31" s="172" t="s">
        <v>3</v>
      </c>
      <c r="E31" s="165" t="s">
        <v>416</v>
      </c>
      <c r="F31" s="172" t="s">
        <v>4</v>
      </c>
      <c r="G31" s="165" t="s">
        <v>391</v>
      </c>
      <c r="H31" s="165" t="s">
        <v>417</v>
      </c>
    </row>
    <row r="32" spans="1:8" ht="45" customHeight="1">
      <c r="A32" s="182"/>
      <c r="B32" s="183"/>
      <c r="C32" s="185"/>
      <c r="D32" s="172"/>
      <c r="E32" s="166"/>
      <c r="F32" s="172"/>
      <c r="G32" s="166"/>
      <c r="H32" s="166"/>
    </row>
    <row r="33" spans="1:8" ht="18.75">
      <c r="A33" s="71" t="s">
        <v>63</v>
      </c>
      <c r="B33" s="66" t="s">
        <v>29</v>
      </c>
      <c r="C33" s="71"/>
      <c r="D33" s="69">
        <f>D34+D38+D39+D36</f>
        <v>5596.999999999999</v>
      </c>
      <c r="E33" s="69">
        <f>E34+E38+E39+E36</f>
        <v>3554.4</v>
      </c>
      <c r="F33" s="69">
        <f>F34+F38+F39+F36</f>
        <v>5531.2</v>
      </c>
      <c r="G33" s="43">
        <f>F33/D33</f>
        <v>0.9882437019832054</v>
      </c>
      <c r="H33" s="43">
        <f>F33/E33</f>
        <v>1.5561557506189512</v>
      </c>
    </row>
    <row r="34" spans="1:8" ht="69" customHeight="1">
      <c r="A34" s="68" t="s">
        <v>65</v>
      </c>
      <c r="B34" s="67" t="s">
        <v>376</v>
      </c>
      <c r="C34" s="71"/>
      <c r="D34" s="70">
        <f>D35</f>
        <v>1114.7</v>
      </c>
      <c r="E34" s="70">
        <f>E35</f>
        <v>876.5</v>
      </c>
      <c r="F34" s="70">
        <f>F35</f>
        <v>1114.5</v>
      </c>
      <c r="G34" s="43">
        <f aca="true" t="shared" si="2" ref="G34:G97">F34/D34</f>
        <v>0.9998205795281241</v>
      </c>
      <c r="H34" s="43">
        <f aca="true" t="shared" si="3" ref="H34:H99">F34/E34</f>
        <v>1.271534512264689</v>
      </c>
    </row>
    <row r="35" spans="1:8" ht="55.5" customHeight="1">
      <c r="A35" s="76"/>
      <c r="B35" s="77" t="s">
        <v>192</v>
      </c>
      <c r="C35" s="76" t="s">
        <v>65</v>
      </c>
      <c r="D35" s="78">
        <v>1114.7</v>
      </c>
      <c r="E35" s="78">
        <v>876.5</v>
      </c>
      <c r="F35" s="78">
        <v>1114.5</v>
      </c>
      <c r="G35" s="43">
        <f t="shared" si="2"/>
        <v>0.9998205795281241</v>
      </c>
      <c r="H35" s="43">
        <f t="shared" si="3"/>
        <v>1.271534512264689</v>
      </c>
    </row>
    <row r="36" spans="1:8" ht="55.5" customHeight="1">
      <c r="A36" s="76" t="s">
        <v>176</v>
      </c>
      <c r="B36" s="77" t="s">
        <v>389</v>
      </c>
      <c r="C36" s="76" t="s">
        <v>176</v>
      </c>
      <c r="D36" s="78">
        <f>D37</f>
        <v>153.4</v>
      </c>
      <c r="E36" s="78">
        <f>E37</f>
        <v>153.4</v>
      </c>
      <c r="F36" s="78">
        <f>F37</f>
        <v>153.4</v>
      </c>
      <c r="G36" s="43">
        <f t="shared" si="2"/>
        <v>1</v>
      </c>
      <c r="H36" s="43">
        <f t="shared" si="3"/>
        <v>1</v>
      </c>
    </row>
    <row r="37" spans="1:8" ht="55.5" customHeight="1">
      <c r="A37" s="76"/>
      <c r="B37" s="77" t="s">
        <v>375</v>
      </c>
      <c r="C37" s="76" t="s">
        <v>374</v>
      </c>
      <c r="D37" s="78">
        <v>153.4</v>
      </c>
      <c r="E37" s="78">
        <v>153.4</v>
      </c>
      <c r="F37" s="78">
        <v>153.4</v>
      </c>
      <c r="G37" s="43">
        <f t="shared" si="2"/>
        <v>1</v>
      </c>
      <c r="H37" s="43">
        <f t="shared" si="3"/>
        <v>1</v>
      </c>
    </row>
    <row r="38" spans="1:8" ht="18.75" hidden="1">
      <c r="A38" s="68" t="s">
        <v>68</v>
      </c>
      <c r="B38" s="67" t="s">
        <v>167</v>
      </c>
      <c r="C38" s="68" t="s">
        <v>68</v>
      </c>
      <c r="D38" s="70">
        <v>0</v>
      </c>
      <c r="E38" s="70">
        <v>37.5</v>
      </c>
      <c r="F38" s="70">
        <v>0</v>
      </c>
      <c r="G38" s="43" t="e">
        <f t="shared" si="2"/>
        <v>#DIV/0!</v>
      </c>
      <c r="H38" s="43">
        <f t="shared" si="3"/>
        <v>0</v>
      </c>
    </row>
    <row r="39" spans="1:9" ht="37.5" customHeight="1">
      <c r="A39" s="68" t="s">
        <v>119</v>
      </c>
      <c r="B39" s="67" t="s">
        <v>107</v>
      </c>
      <c r="C39" s="68"/>
      <c r="D39" s="70">
        <f>D40+D42+D43+D45+D44+D41</f>
        <v>4328.9</v>
      </c>
      <c r="E39" s="70">
        <f>E40+E42+E43+E45+E44+E41</f>
        <v>2487</v>
      </c>
      <c r="F39" s="70">
        <f>F40+F42+F43+F45+F44+F41</f>
        <v>4263.3</v>
      </c>
      <c r="G39" s="43">
        <f t="shared" si="2"/>
        <v>0.9848460347894386</v>
      </c>
      <c r="H39" s="43">
        <f t="shared" si="3"/>
        <v>1.7142340168878167</v>
      </c>
      <c r="I39" s="39"/>
    </row>
    <row r="40" spans="1:9" s="16" customFormat="1" ht="55.5" customHeight="1">
      <c r="A40" s="76"/>
      <c r="B40" s="77" t="s">
        <v>184</v>
      </c>
      <c r="C40" s="76" t="s">
        <v>252</v>
      </c>
      <c r="D40" s="78">
        <v>877.2</v>
      </c>
      <c r="E40" s="78">
        <v>646.9</v>
      </c>
      <c r="F40" s="78">
        <v>854.3</v>
      </c>
      <c r="G40" s="43">
        <f t="shared" si="2"/>
        <v>0.9738942088463292</v>
      </c>
      <c r="H40" s="43">
        <f t="shared" si="3"/>
        <v>1.3206059669191528</v>
      </c>
      <c r="I40" s="40"/>
    </row>
    <row r="41" spans="1:9" s="16" customFormat="1" ht="39.75" customHeight="1">
      <c r="A41" s="76"/>
      <c r="B41" s="77" t="s">
        <v>365</v>
      </c>
      <c r="C41" s="76" t="s">
        <v>364</v>
      </c>
      <c r="D41" s="78">
        <v>83.9</v>
      </c>
      <c r="E41" s="78">
        <v>94.6</v>
      </c>
      <c r="F41" s="78">
        <v>73.7</v>
      </c>
      <c r="G41" s="43">
        <f t="shared" si="2"/>
        <v>0.8784266984505363</v>
      </c>
      <c r="H41" s="43">
        <f t="shared" si="3"/>
        <v>0.7790697674418605</v>
      </c>
      <c r="I41" s="40"/>
    </row>
    <row r="42" spans="1:9" s="16" customFormat="1" ht="51.75" customHeight="1">
      <c r="A42" s="76"/>
      <c r="B42" s="77" t="s">
        <v>343</v>
      </c>
      <c r="C42" s="76" t="s">
        <v>324</v>
      </c>
      <c r="D42" s="78">
        <v>359.2</v>
      </c>
      <c r="E42" s="78">
        <v>340.8</v>
      </c>
      <c r="F42" s="78">
        <v>330.3</v>
      </c>
      <c r="G42" s="43">
        <f t="shared" si="2"/>
        <v>0.9195434298440981</v>
      </c>
      <c r="H42" s="43">
        <f t="shared" si="3"/>
        <v>0.9691901408450704</v>
      </c>
      <c r="I42" s="40"/>
    </row>
    <row r="43" spans="1:9" s="16" customFormat="1" ht="31.5" customHeight="1">
      <c r="A43" s="76"/>
      <c r="B43" s="77" t="s">
        <v>181</v>
      </c>
      <c r="C43" s="76" t="s">
        <v>244</v>
      </c>
      <c r="D43" s="78">
        <v>28</v>
      </c>
      <c r="E43" s="78">
        <v>28</v>
      </c>
      <c r="F43" s="78">
        <v>28</v>
      </c>
      <c r="G43" s="43">
        <f t="shared" si="2"/>
        <v>1</v>
      </c>
      <c r="H43" s="43">
        <f t="shared" si="3"/>
        <v>1</v>
      </c>
      <c r="I43" s="40"/>
    </row>
    <row r="44" spans="1:9" s="16" customFormat="1" ht="31.5" customHeight="1">
      <c r="A44" s="76"/>
      <c r="B44" s="77" t="s">
        <v>253</v>
      </c>
      <c r="C44" s="76" t="s">
        <v>254</v>
      </c>
      <c r="D44" s="78">
        <v>2735</v>
      </c>
      <c r="E44" s="78">
        <v>1200</v>
      </c>
      <c r="F44" s="78">
        <v>2734.1</v>
      </c>
      <c r="G44" s="43">
        <f t="shared" si="2"/>
        <v>0.999670932358318</v>
      </c>
      <c r="H44" s="43">
        <f t="shared" si="3"/>
        <v>2.2784166666666668</v>
      </c>
      <c r="I44" s="40"/>
    </row>
    <row r="45" spans="1:9" s="16" customFormat="1" ht="31.5">
      <c r="A45" s="76"/>
      <c r="B45" s="77" t="s">
        <v>211</v>
      </c>
      <c r="C45" s="76" t="s">
        <v>251</v>
      </c>
      <c r="D45" s="78">
        <v>245.6</v>
      </c>
      <c r="E45" s="78">
        <v>176.7</v>
      </c>
      <c r="F45" s="78">
        <v>242.9</v>
      </c>
      <c r="G45" s="43">
        <f t="shared" si="2"/>
        <v>0.9890065146579805</v>
      </c>
      <c r="H45" s="43">
        <f t="shared" si="3"/>
        <v>1.3746462931522356</v>
      </c>
      <c r="I45" s="40"/>
    </row>
    <row r="46" spans="1:8" ht="18.75" customHeight="1">
      <c r="A46" s="94" t="s">
        <v>69</v>
      </c>
      <c r="B46" s="95" t="s">
        <v>35</v>
      </c>
      <c r="C46" s="94"/>
      <c r="D46" s="69">
        <f aca="true" t="shared" si="4" ref="D46:F47">D47</f>
        <v>621.4</v>
      </c>
      <c r="E46" s="69">
        <f t="shared" si="4"/>
        <v>472</v>
      </c>
      <c r="F46" s="69">
        <f t="shared" si="4"/>
        <v>614.6</v>
      </c>
      <c r="G46" s="43">
        <f t="shared" si="2"/>
        <v>0.9890569681364662</v>
      </c>
      <c r="H46" s="43">
        <f t="shared" si="3"/>
        <v>1.3021186440677968</v>
      </c>
    </row>
    <row r="47" spans="1:8" ht="57.75" customHeight="1">
      <c r="A47" s="68" t="s">
        <v>144</v>
      </c>
      <c r="B47" s="67" t="s">
        <v>168</v>
      </c>
      <c r="C47" s="68"/>
      <c r="D47" s="70">
        <f t="shared" si="4"/>
        <v>621.4</v>
      </c>
      <c r="E47" s="70">
        <f t="shared" si="4"/>
        <v>472</v>
      </c>
      <c r="F47" s="70">
        <f t="shared" si="4"/>
        <v>614.6</v>
      </c>
      <c r="G47" s="43">
        <f t="shared" si="2"/>
        <v>0.9890569681364662</v>
      </c>
      <c r="H47" s="43">
        <f t="shared" si="3"/>
        <v>1.3021186440677968</v>
      </c>
    </row>
    <row r="48" spans="1:8" ht="100.5" customHeight="1">
      <c r="A48" s="68"/>
      <c r="B48" s="67" t="s">
        <v>397</v>
      </c>
      <c r="C48" s="68" t="s">
        <v>396</v>
      </c>
      <c r="D48" s="70">
        <f>D49+D50+D51+D52</f>
        <v>621.4</v>
      </c>
      <c r="E48" s="70">
        <f>E49+E50+E51+E52</f>
        <v>472</v>
      </c>
      <c r="F48" s="70">
        <f>F49+F50+F51+F52</f>
        <v>614.6</v>
      </c>
      <c r="G48" s="43">
        <f t="shared" si="2"/>
        <v>0.9890569681364662</v>
      </c>
      <c r="H48" s="43">
        <f t="shared" si="3"/>
        <v>1.3021186440677968</v>
      </c>
    </row>
    <row r="49" spans="1:9" s="16" customFormat="1" ht="36" customHeight="1">
      <c r="A49" s="76"/>
      <c r="B49" s="77" t="s">
        <v>325</v>
      </c>
      <c r="C49" s="76" t="s">
        <v>326</v>
      </c>
      <c r="D49" s="78">
        <v>93</v>
      </c>
      <c r="E49" s="78">
        <v>75</v>
      </c>
      <c r="F49" s="78">
        <v>92.9</v>
      </c>
      <c r="G49" s="43">
        <f t="shared" si="2"/>
        <v>0.9989247311827958</v>
      </c>
      <c r="H49" s="43">
        <f t="shared" si="3"/>
        <v>1.2386666666666668</v>
      </c>
      <c r="I49" s="36"/>
    </row>
    <row r="50" spans="1:9" s="16" customFormat="1" ht="66.75" customHeight="1">
      <c r="A50" s="76"/>
      <c r="B50" s="77" t="s">
        <v>327</v>
      </c>
      <c r="C50" s="76" t="s">
        <v>328</v>
      </c>
      <c r="D50" s="78">
        <v>518.4</v>
      </c>
      <c r="E50" s="78">
        <v>390</v>
      </c>
      <c r="F50" s="78">
        <v>511.7</v>
      </c>
      <c r="G50" s="43">
        <f t="shared" si="2"/>
        <v>0.9870756172839507</v>
      </c>
      <c r="H50" s="43">
        <f t="shared" si="3"/>
        <v>1.312051282051282</v>
      </c>
      <c r="I50" s="36"/>
    </row>
    <row r="51" spans="1:9" s="16" customFormat="1" ht="66.75" customHeight="1">
      <c r="A51" s="76"/>
      <c r="B51" s="77" t="s">
        <v>330</v>
      </c>
      <c r="C51" s="76" t="s">
        <v>329</v>
      </c>
      <c r="D51" s="78">
        <v>10</v>
      </c>
      <c r="E51" s="78">
        <v>3.5</v>
      </c>
      <c r="F51" s="78">
        <v>10</v>
      </c>
      <c r="G51" s="43">
        <f t="shared" si="2"/>
        <v>1</v>
      </c>
      <c r="H51" s="43">
        <f t="shared" si="3"/>
        <v>2.857142857142857</v>
      </c>
      <c r="I51" s="36"/>
    </row>
    <row r="52" spans="1:9" s="16" customFormat="1" ht="51.75" customHeight="1" hidden="1">
      <c r="A52" s="76"/>
      <c r="B52" s="77" t="s">
        <v>331</v>
      </c>
      <c r="C52" s="76" t="s">
        <v>332</v>
      </c>
      <c r="D52" s="78">
        <v>0</v>
      </c>
      <c r="E52" s="78">
        <v>3.5</v>
      </c>
      <c r="F52" s="78">
        <v>0</v>
      </c>
      <c r="G52" s="43" t="e">
        <f t="shared" si="2"/>
        <v>#DIV/0!</v>
      </c>
      <c r="H52" s="43">
        <f t="shared" si="3"/>
        <v>0</v>
      </c>
      <c r="I52" s="36"/>
    </row>
    <row r="53" spans="1:8" ht="34.5" customHeight="1">
      <c r="A53" s="71" t="s">
        <v>70</v>
      </c>
      <c r="B53" s="66" t="s">
        <v>37</v>
      </c>
      <c r="C53" s="71"/>
      <c r="D53" s="69">
        <f>SUM(D55:D58)+D59</f>
        <v>7902.5</v>
      </c>
      <c r="E53" s="69">
        <f>SUM(E55:E58)+E59</f>
        <v>6137.5</v>
      </c>
      <c r="F53" s="69">
        <f>SUM(F55:F58)+F59</f>
        <v>7896.7</v>
      </c>
      <c r="G53" s="43">
        <f t="shared" si="2"/>
        <v>0.9992660550458715</v>
      </c>
      <c r="H53" s="43">
        <f t="shared" si="3"/>
        <v>1.2866313645621181</v>
      </c>
    </row>
    <row r="54" spans="1:8" ht="39.75" customHeight="1">
      <c r="A54" s="71" t="s">
        <v>110</v>
      </c>
      <c r="B54" s="66" t="s">
        <v>169</v>
      </c>
      <c r="C54" s="71"/>
      <c r="D54" s="69">
        <f>D57+D56+D55+D58</f>
        <v>7870</v>
      </c>
      <c r="E54" s="69">
        <f>E57+E56+E55+E58</f>
        <v>6095.6</v>
      </c>
      <c r="F54" s="69">
        <f>F57+F56+F55+F58</f>
        <v>7869.2</v>
      </c>
      <c r="G54" s="43">
        <f t="shared" si="2"/>
        <v>0.9998983481575603</v>
      </c>
      <c r="H54" s="43">
        <f t="shared" si="3"/>
        <v>1.2909639740140428</v>
      </c>
    </row>
    <row r="55" spans="1:8" ht="69" customHeight="1" hidden="1">
      <c r="A55" s="71"/>
      <c r="B55" s="67" t="s">
        <v>215</v>
      </c>
      <c r="C55" s="68" t="s">
        <v>216</v>
      </c>
      <c r="D55" s="70">
        <v>0</v>
      </c>
      <c r="E55" s="70">
        <v>0</v>
      </c>
      <c r="F55" s="70">
        <v>0</v>
      </c>
      <c r="G55" s="43" t="e">
        <f t="shared" si="2"/>
        <v>#DIV/0!</v>
      </c>
      <c r="H55" s="43" t="e">
        <f t="shared" si="3"/>
        <v>#DIV/0!</v>
      </c>
    </row>
    <row r="56" spans="1:8" ht="68.25" customHeight="1" hidden="1">
      <c r="A56" s="71"/>
      <c r="B56" s="67" t="s">
        <v>218</v>
      </c>
      <c r="C56" s="68" t="s">
        <v>217</v>
      </c>
      <c r="D56" s="70">
        <v>0</v>
      </c>
      <c r="E56" s="70">
        <v>0</v>
      </c>
      <c r="F56" s="70">
        <v>0</v>
      </c>
      <c r="G56" s="43" t="e">
        <f t="shared" si="2"/>
        <v>#DIV/0!</v>
      </c>
      <c r="H56" s="43" t="e">
        <f t="shared" si="3"/>
        <v>#DIV/0!</v>
      </c>
    </row>
    <row r="57" spans="1:8" ht="45" customHeight="1" hidden="1">
      <c r="A57" s="68"/>
      <c r="B57" s="67" t="s">
        <v>194</v>
      </c>
      <c r="C57" s="68" t="s">
        <v>193</v>
      </c>
      <c r="D57" s="70">
        <v>0</v>
      </c>
      <c r="E57" s="70">
        <v>0</v>
      </c>
      <c r="F57" s="70">
        <v>0</v>
      </c>
      <c r="G57" s="43" t="e">
        <f t="shared" si="2"/>
        <v>#DIV/0!</v>
      </c>
      <c r="H57" s="43" t="e">
        <f t="shared" si="3"/>
        <v>#DIV/0!</v>
      </c>
    </row>
    <row r="58" spans="1:8" ht="57" customHeight="1">
      <c r="A58" s="68"/>
      <c r="B58" s="77" t="s">
        <v>256</v>
      </c>
      <c r="C58" s="76" t="s">
        <v>255</v>
      </c>
      <c r="D58" s="78">
        <v>7870</v>
      </c>
      <c r="E58" s="78">
        <v>6095.6</v>
      </c>
      <c r="F58" s="78">
        <v>7869.2</v>
      </c>
      <c r="G58" s="43">
        <f t="shared" si="2"/>
        <v>0.9998983481575603</v>
      </c>
      <c r="H58" s="43">
        <f t="shared" si="3"/>
        <v>1.2909639740140428</v>
      </c>
    </row>
    <row r="59" spans="1:8" ht="45.75" customHeight="1">
      <c r="A59" s="71" t="s">
        <v>71</v>
      </c>
      <c r="B59" s="67" t="s">
        <v>424</v>
      </c>
      <c r="C59" s="76"/>
      <c r="D59" s="78">
        <f>D60</f>
        <v>32.5</v>
      </c>
      <c r="E59" s="78">
        <f>E60</f>
        <v>41.9</v>
      </c>
      <c r="F59" s="78">
        <f>F60</f>
        <v>27.5</v>
      </c>
      <c r="G59" s="43">
        <f t="shared" si="2"/>
        <v>0.8461538461538461</v>
      </c>
      <c r="H59" s="43">
        <f t="shared" si="3"/>
        <v>0.6563245823389021</v>
      </c>
    </row>
    <row r="60" spans="1:8" ht="37.5" customHeight="1">
      <c r="A60" s="71"/>
      <c r="B60" s="77" t="s">
        <v>114</v>
      </c>
      <c r="C60" s="76" t="s">
        <v>282</v>
      </c>
      <c r="D60" s="78">
        <v>32.5</v>
      </c>
      <c r="E60" s="78">
        <v>41.9</v>
      </c>
      <c r="F60" s="78">
        <v>27.5</v>
      </c>
      <c r="G60" s="43">
        <f t="shared" si="2"/>
        <v>0.8461538461538461</v>
      </c>
      <c r="H60" s="43">
        <f t="shared" si="3"/>
        <v>0.6563245823389021</v>
      </c>
    </row>
    <row r="61" spans="1:8" ht="30.75" customHeight="1">
      <c r="A61" s="71" t="s">
        <v>72</v>
      </c>
      <c r="B61" s="66" t="s">
        <v>38</v>
      </c>
      <c r="C61" s="71"/>
      <c r="D61" s="69">
        <f>D62+D66+D74</f>
        <v>35909.5</v>
      </c>
      <c r="E61" s="69">
        <f>E62+E66+E74</f>
        <v>29234.800000000003</v>
      </c>
      <c r="F61" s="69">
        <f>F62+F66+F74</f>
        <v>35377.7</v>
      </c>
      <c r="G61" s="43">
        <f t="shared" si="2"/>
        <v>0.9851905484621061</v>
      </c>
      <c r="H61" s="43">
        <f t="shared" si="3"/>
        <v>1.2101228672677766</v>
      </c>
    </row>
    <row r="62" spans="1:8" ht="21.75" customHeight="1">
      <c r="A62" s="71" t="s">
        <v>73</v>
      </c>
      <c r="B62" s="66" t="s">
        <v>39</v>
      </c>
      <c r="C62" s="71"/>
      <c r="D62" s="70">
        <f>D65+D64+D63</f>
        <v>2341.4</v>
      </c>
      <c r="E62" s="70">
        <f>E65+E64+E63</f>
        <v>2337.3</v>
      </c>
      <c r="F62" s="70">
        <f>F65+F64+F63</f>
        <v>2341.3</v>
      </c>
      <c r="G62" s="43">
        <f t="shared" si="2"/>
        <v>0.9999572905099513</v>
      </c>
      <c r="H62" s="43">
        <f t="shared" si="3"/>
        <v>1.0017113763744492</v>
      </c>
    </row>
    <row r="63" spans="1:8" ht="70.5" customHeight="1">
      <c r="A63" s="71"/>
      <c r="B63" s="77" t="s">
        <v>257</v>
      </c>
      <c r="C63" s="76" t="s">
        <v>258</v>
      </c>
      <c r="D63" s="78">
        <v>746.4</v>
      </c>
      <c r="E63" s="78">
        <v>645.8</v>
      </c>
      <c r="F63" s="78">
        <v>746.3</v>
      </c>
      <c r="G63" s="43">
        <f t="shared" si="2"/>
        <v>0.9998660235798499</v>
      </c>
      <c r="H63" s="43">
        <f t="shared" si="3"/>
        <v>1.1556209352740787</v>
      </c>
    </row>
    <row r="64" spans="1:8" ht="70.5" customHeight="1">
      <c r="A64" s="68"/>
      <c r="B64" s="77" t="s">
        <v>378</v>
      </c>
      <c r="C64" s="106" t="s">
        <v>377</v>
      </c>
      <c r="D64" s="78">
        <v>356.2</v>
      </c>
      <c r="E64" s="78">
        <v>450</v>
      </c>
      <c r="F64" s="78">
        <v>356.2</v>
      </c>
      <c r="G64" s="43">
        <f t="shared" si="2"/>
        <v>1</v>
      </c>
      <c r="H64" s="43">
        <f t="shared" si="3"/>
        <v>0.7915555555555556</v>
      </c>
    </row>
    <row r="65" spans="1:8" ht="37.5" customHeight="1">
      <c r="A65" s="71"/>
      <c r="B65" s="77" t="s">
        <v>158</v>
      </c>
      <c r="C65" s="76" t="s">
        <v>259</v>
      </c>
      <c r="D65" s="78">
        <v>1238.8</v>
      </c>
      <c r="E65" s="78">
        <v>1241.5</v>
      </c>
      <c r="F65" s="78">
        <v>1238.8</v>
      </c>
      <c r="G65" s="43">
        <f t="shared" si="2"/>
        <v>1</v>
      </c>
      <c r="H65" s="43">
        <f t="shared" si="3"/>
        <v>0.9978252114377768</v>
      </c>
    </row>
    <row r="66" spans="1:8" ht="27" customHeight="1">
      <c r="A66" s="71" t="s">
        <v>74</v>
      </c>
      <c r="B66" s="67" t="s">
        <v>379</v>
      </c>
      <c r="C66" s="68"/>
      <c r="D66" s="70">
        <f>D67</f>
        <v>4565</v>
      </c>
      <c r="E66" s="70">
        <f>E67</f>
        <v>3897.7000000000003</v>
      </c>
      <c r="F66" s="70">
        <f>F67</f>
        <v>4564.9</v>
      </c>
      <c r="G66" s="43">
        <f t="shared" si="2"/>
        <v>0.9999780941949615</v>
      </c>
      <c r="H66" s="43">
        <f t="shared" si="3"/>
        <v>1.1711778741308976</v>
      </c>
    </row>
    <row r="67" spans="1:9" s="16" customFormat="1" ht="51" customHeight="1">
      <c r="A67" s="107"/>
      <c r="B67" s="77" t="s">
        <v>335</v>
      </c>
      <c r="C67" s="76" t="s">
        <v>313</v>
      </c>
      <c r="D67" s="78">
        <f>D68+D73+D69+D70+D71+D72</f>
        <v>4565</v>
      </c>
      <c r="E67" s="78">
        <f>E68+E73+E69+E70+E71+E72</f>
        <v>3897.7000000000003</v>
      </c>
      <c r="F67" s="78">
        <f>F68+F73+F69+F70+F71+F72</f>
        <v>4564.9</v>
      </c>
      <c r="G67" s="43">
        <f t="shared" si="2"/>
        <v>0.9999780941949615</v>
      </c>
      <c r="H67" s="43">
        <f t="shared" si="3"/>
        <v>1.1711778741308976</v>
      </c>
      <c r="I67" s="36"/>
    </row>
    <row r="68" spans="1:9" s="16" customFormat="1" ht="56.25" customHeight="1" hidden="1">
      <c r="A68" s="107"/>
      <c r="B68" s="77" t="s">
        <v>333</v>
      </c>
      <c r="C68" s="76" t="s">
        <v>334</v>
      </c>
      <c r="D68" s="78">
        <v>0</v>
      </c>
      <c r="E68" s="78">
        <v>0</v>
      </c>
      <c r="F68" s="78">
        <v>0</v>
      </c>
      <c r="G68" s="43" t="e">
        <f t="shared" si="2"/>
        <v>#DIV/0!</v>
      </c>
      <c r="H68" s="43" t="e">
        <f t="shared" si="3"/>
        <v>#DIV/0!</v>
      </c>
      <c r="I68" s="36"/>
    </row>
    <row r="69" spans="1:9" s="16" customFormat="1" ht="70.5" customHeight="1">
      <c r="A69" s="107"/>
      <c r="B69" s="77" t="s">
        <v>407</v>
      </c>
      <c r="C69" s="76" t="s">
        <v>406</v>
      </c>
      <c r="D69" s="78">
        <v>415.4</v>
      </c>
      <c r="E69" s="78">
        <v>124.6</v>
      </c>
      <c r="F69" s="78">
        <v>415.4</v>
      </c>
      <c r="G69" s="43">
        <f t="shared" si="2"/>
        <v>1</v>
      </c>
      <c r="H69" s="43">
        <f t="shared" si="3"/>
        <v>3.333868378812199</v>
      </c>
      <c r="I69" s="36"/>
    </row>
    <row r="70" spans="1:9" s="16" customFormat="1" ht="56.25" customHeight="1">
      <c r="A70" s="107"/>
      <c r="B70" s="77" t="s">
        <v>409</v>
      </c>
      <c r="C70" s="76" t="s">
        <v>408</v>
      </c>
      <c r="D70" s="78">
        <v>380.9</v>
      </c>
      <c r="E70" s="78">
        <v>380.9</v>
      </c>
      <c r="F70" s="78">
        <v>380.9</v>
      </c>
      <c r="G70" s="43">
        <f t="shared" si="2"/>
        <v>1</v>
      </c>
      <c r="H70" s="43">
        <f t="shared" si="3"/>
        <v>1</v>
      </c>
      <c r="I70" s="36"/>
    </row>
    <row r="71" spans="1:9" s="16" customFormat="1" ht="75" customHeight="1">
      <c r="A71" s="107"/>
      <c r="B71" s="77" t="s">
        <v>411</v>
      </c>
      <c r="C71" s="76" t="s">
        <v>410</v>
      </c>
      <c r="D71" s="78">
        <v>3182.3</v>
      </c>
      <c r="E71" s="78">
        <v>3182.3</v>
      </c>
      <c r="F71" s="78">
        <v>3182.2</v>
      </c>
      <c r="G71" s="43">
        <f t="shared" si="2"/>
        <v>0.9999685761870344</v>
      </c>
      <c r="H71" s="43">
        <f t="shared" si="3"/>
        <v>0.9999685761870344</v>
      </c>
      <c r="I71" s="36"/>
    </row>
    <row r="72" spans="1:9" s="16" customFormat="1" ht="88.5" customHeight="1">
      <c r="A72" s="107"/>
      <c r="B72" s="77" t="s">
        <v>413</v>
      </c>
      <c r="C72" s="76" t="s">
        <v>412</v>
      </c>
      <c r="D72" s="78">
        <v>586.4</v>
      </c>
      <c r="E72" s="78">
        <v>209.9</v>
      </c>
      <c r="F72" s="78">
        <v>586.4</v>
      </c>
      <c r="G72" s="43">
        <f t="shared" si="2"/>
        <v>1</v>
      </c>
      <c r="H72" s="43">
        <f t="shared" si="3"/>
        <v>2.7937112910909954</v>
      </c>
      <c r="I72" s="36"/>
    </row>
    <row r="73" spans="1:9" s="16" customFormat="1" ht="51.75" customHeight="1" hidden="1">
      <c r="A73" s="107"/>
      <c r="B73" s="77" t="s">
        <v>426</v>
      </c>
      <c r="C73" s="76" t="s">
        <v>425</v>
      </c>
      <c r="D73" s="78">
        <v>0</v>
      </c>
      <c r="E73" s="78">
        <v>0</v>
      </c>
      <c r="F73" s="78">
        <v>0</v>
      </c>
      <c r="G73" s="43" t="e">
        <f t="shared" si="2"/>
        <v>#DIV/0!</v>
      </c>
      <c r="H73" s="43">
        <v>0</v>
      </c>
      <c r="I73" s="36"/>
    </row>
    <row r="74" spans="1:9" s="16" customFormat="1" ht="28.5" customHeight="1">
      <c r="A74" s="107" t="s">
        <v>41</v>
      </c>
      <c r="B74" s="77" t="s">
        <v>42</v>
      </c>
      <c r="C74" s="76"/>
      <c r="D74" s="78">
        <f>D75+D89+D88</f>
        <v>29003.1</v>
      </c>
      <c r="E74" s="78">
        <f>E75+E89+E88</f>
        <v>22999.800000000003</v>
      </c>
      <c r="F74" s="78">
        <f>F75+F89+F88</f>
        <v>28471.5</v>
      </c>
      <c r="G74" s="43">
        <f t="shared" si="2"/>
        <v>0.9816709248321731</v>
      </c>
      <c r="H74" s="43">
        <f t="shared" si="3"/>
        <v>1.2379020687136408</v>
      </c>
      <c r="I74" s="36"/>
    </row>
    <row r="75" spans="1:9" s="16" customFormat="1" ht="55.5" customHeight="1">
      <c r="A75" s="71"/>
      <c r="B75" s="66" t="s">
        <v>260</v>
      </c>
      <c r="C75" s="71"/>
      <c r="D75" s="69">
        <f>D76+D77+D78+D79+D80+D81+D82+D83+D84+D85+D86+D87</f>
        <v>4365.299999999999</v>
      </c>
      <c r="E75" s="69">
        <f>E76+E77+E78+E79+E80+E81+E82+E83+E84+E85+E86+E87</f>
        <v>4451.1</v>
      </c>
      <c r="F75" s="69">
        <f>F76+F77+F78+F79+F80+F81+F82+F83+F84+F85+F86+F87</f>
        <v>4358.5</v>
      </c>
      <c r="G75" s="43">
        <f t="shared" si="2"/>
        <v>0.9984422605548303</v>
      </c>
      <c r="H75" s="43">
        <f t="shared" si="3"/>
        <v>0.9791961537597447</v>
      </c>
      <c r="I75" s="36"/>
    </row>
    <row r="76" spans="1:9" s="16" customFormat="1" ht="30.75" customHeight="1">
      <c r="A76" s="76"/>
      <c r="B76" s="77" t="s">
        <v>261</v>
      </c>
      <c r="C76" s="76" t="s">
        <v>262</v>
      </c>
      <c r="D76" s="78">
        <v>100</v>
      </c>
      <c r="E76" s="78">
        <v>99.9</v>
      </c>
      <c r="F76" s="78">
        <v>99.9</v>
      </c>
      <c r="G76" s="43">
        <f t="shared" si="2"/>
        <v>0.9990000000000001</v>
      </c>
      <c r="H76" s="43">
        <f t="shared" si="3"/>
        <v>1</v>
      </c>
      <c r="I76" s="36"/>
    </row>
    <row r="77" spans="1:9" s="16" customFormat="1" ht="30.75" customHeight="1">
      <c r="A77" s="76"/>
      <c r="B77" s="77" t="s">
        <v>263</v>
      </c>
      <c r="C77" s="76" t="s">
        <v>264</v>
      </c>
      <c r="D77" s="78">
        <v>225.6</v>
      </c>
      <c r="E77" s="78">
        <v>225.6</v>
      </c>
      <c r="F77" s="78">
        <v>225.6</v>
      </c>
      <c r="G77" s="43">
        <f t="shared" si="2"/>
        <v>1</v>
      </c>
      <c r="H77" s="43">
        <f t="shared" si="3"/>
        <v>1</v>
      </c>
      <c r="I77" s="36"/>
    </row>
    <row r="78" spans="1:9" s="16" customFormat="1" ht="33.75" customHeight="1">
      <c r="A78" s="76"/>
      <c r="B78" s="77" t="s">
        <v>265</v>
      </c>
      <c r="C78" s="76" t="s">
        <v>266</v>
      </c>
      <c r="D78" s="78">
        <v>74.5</v>
      </c>
      <c r="E78" s="78">
        <v>74.4</v>
      </c>
      <c r="F78" s="78">
        <v>73.9</v>
      </c>
      <c r="G78" s="43">
        <f t="shared" si="2"/>
        <v>0.9919463087248322</v>
      </c>
      <c r="H78" s="43">
        <f t="shared" si="3"/>
        <v>0.9932795698924731</v>
      </c>
      <c r="I78" s="36"/>
    </row>
    <row r="79" spans="1:9" s="16" customFormat="1" ht="30.75" customHeight="1">
      <c r="A79" s="76"/>
      <c r="B79" s="77" t="s">
        <v>267</v>
      </c>
      <c r="C79" s="76" t="s">
        <v>268</v>
      </c>
      <c r="D79" s="78">
        <v>200</v>
      </c>
      <c r="E79" s="78">
        <v>200</v>
      </c>
      <c r="F79" s="78">
        <v>199.8</v>
      </c>
      <c r="G79" s="43">
        <f t="shared" si="2"/>
        <v>0.9990000000000001</v>
      </c>
      <c r="H79" s="43">
        <f t="shared" si="3"/>
        <v>0.9990000000000001</v>
      </c>
      <c r="I79" s="36"/>
    </row>
    <row r="80" spans="1:9" s="16" customFormat="1" ht="30.75" customHeight="1" hidden="1">
      <c r="A80" s="76"/>
      <c r="B80" s="77" t="s">
        <v>269</v>
      </c>
      <c r="C80" s="76" t="s">
        <v>270</v>
      </c>
      <c r="D80" s="78">
        <v>0</v>
      </c>
      <c r="E80" s="78">
        <v>75</v>
      </c>
      <c r="F80" s="78">
        <v>0</v>
      </c>
      <c r="G80" s="43" t="e">
        <f t="shared" si="2"/>
        <v>#DIV/0!</v>
      </c>
      <c r="H80" s="43">
        <f t="shared" si="3"/>
        <v>0</v>
      </c>
      <c r="I80" s="36"/>
    </row>
    <row r="81" spans="1:9" s="16" customFormat="1" ht="30.75" customHeight="1">
      <c r="A81" s="76"/>
      <c r="B81" s="77" t="s">
        <v>272</v>
      </c>
      <c r="C81" s="76" t="s">
        <v>271</v>
      </c>
      <c r="D81" s="78">
        <v>100</v>
      </c>
      <c r="E81" s="78">
        <v>100</v>
      </c>
      <c r="F81" s="78">
        <v>100</v>
      </c>
      <c r="G81" s="43">
        <f t="shared" si="2"/>
        <v>1</v>
      </c>
      <c r="H81" s="43">
        <f t="shared" si="3"/>
        <v>1</v>
      </c>
      <c r="I81" s="36"/>
    </row>
    <row r="82" spans="1:9" s="16" customFormat="1" ht="30.75" customHeight="1">
      <c r="A82" s="76"/>
      <c r="B82" s="77" t="s">
        <v>195</v>
      </c>
      <c r="C82" s="76" t="s">
        <v>273</v>
      </c>
      <c r="D82" s="78">
        <v>24</v>
      </c>
      <c r="E82" s="78">
        <v>35</v>
      </c>
      <c r="F82" s="78">
        <v>23</v>
      </c>
      <c r="G82" s="43">
        <f t="shared" si="2"/>
        <v>0.9583333333333334</v>
      </c>
      <c r="H82" s="43">
        <f t="shared" si="3"/>
        <v>0.6571428571428571</v>
      </c>
      <c r="I82" s="36"/>
    </row>
    <row r="83" spans="1:9" s="16" customFormat="1" ht="52.5" customHeight="1">
      <c r="A83" s="76"/>
      <c r="B83" s="77" t="s">
        <v>337</v>
      </c>
      <c r="C83" s="76" t="s">
        <v>336</v>
      </c>
      <c r="D83" s="78">
        <v>216.4</v>
      </c>
      <c r="E83" s="78">
        <v>216.4</v>
      </c>
      <c r="F83" s="78">
        <v>216.4</v>
      </c>
      <c r="G83" s="43">
        <f t="shared" si="2"/>
        <v>1</v>
      </c>
      <c r="H83" s="43">
        <f t="shared" si="3"/>
        <v>1</v>
      </c>
      <c r="I83" s="36"/>
    </row>
    <row r="84" spans="1:9" s="16" customFormat="1" ht="50.25" customHeight="1">
      <c r="A84" s="76"/>
      <c r="B84" s="77" t="s">
        <v>339</v>
      </c>
      <c r="C84" s="76" t="s">
        <v>338</v>
      </c>
      <c r="D84" s="78">
        <v>783.6</v>
      </c>
      <c r="E84" s="78">
        <v>783.6</v>
      </c>
      <c r="F84" s="78">
        <v>783.6</v>
      </c>
      <c r="G84" s="43">
        <f t="shared" si="2"/>
        <v>1</v>
      </c>
      <c r="H84" s="43">
        <f t="shared" si="3"/>
        <v>1</v>
      </c>
      <c r="I84" s="36"/>
    </row>
    <row r="85" spans="1:9" s="16" customFormat="1" ht="36" customHeight="1">
      <c r="A85" s="76"/>
      <c r="B85" s="77" t="s">
        <v>386</v>
      </c>
      <c r="C85" s="76" t="s">
        <v>385</v>
      </c>
      <c r="D85" s="78">
        <v>280</v>
      </c>
      <c r="E85" s="78">
        <v>280</v>
      </c>
      <c r="F85" s="78">
        <v>275.1</v>
      </c>
      <c r="G85" s="43">
        <f t="shared" si="2"/>
        <v>0.9825</v>
      </c>
      <c r="H85" s="43">
        <f t="shared" si="3"/>
        <v>0.9825</v>
      </c>
      <c r="I85" s="36"/>
    </row>
    <row r="86" spans="1:9" s="16" customFormat="1" ht="50.25" customHeight="1" hidden="1">
      <c r="A86" s="76"/>
      <c r="B86" s="77" t="s">
        <v>381</v>
      </c>
      <c r="C86" s="76" t="s">
        <v>380</v>
      </c>
      <c r="D86" s="78">
        <v>0</v>
      </c>
      <c r="E86" s="78">
        <v>0</v>
      </c>
      <c r="F86" s="78">
        <v>0</v>
      </c>
      <c r="G86" s="43" t="e">
        <f t="shared" si="2"/>
        <v>#DIV/0!</v>
      </c>
      <c r="H86" s="43" t="e">
        <f t="shared" si="3"/>
        <v>#DIV/0!</v>
      </c>
      <c r="I86" s="36"/>
    </row>
    <row r="87" spans="1:9" s="16" customFormat="1" ht="34.5" customHeight="1">
      <c r="A87" s="76"/>
      <c r="B87" s="77" t="s">
        <v>388</v>
      </c>
      <c r="C87" s="76" t="s">
        <v>387</v>
      </c>
      <c r="D87" s="78">
        <v>2361.2</v>
      </c>
      <c r="E87" s="78">
        <v>2361.2</v>
      </c>
      <c r="F87" s="78">
        <v>2361.2</v>
      </c>
      <c r="G87" s="43">
        <f t="shared" si="2"/>
        <v>1</v>
      </c>
      <c r="H87" s="43">
        <f t="shared" si="3"/>
        <v>1</v>
      </c>
      <c r="I87" s="36"/>
    </row>
    <row r="88" spans="1:9" s="16" customFormat="1" ht="21.75" customHeight="1">
      <c r="A88" s="76"/>
      <c r="B88" s="77" t="s">
        <v>159</v>
      </c>
      <c r="C88" s="76" t="s">
        <v>245</v>
      </c>
      <c r="D88" s="78">
        <v>12517.9</v>
      </c>
      <c r="E88" s="78">
        <v>8498.7</v>
      </c>
      <c r="F88" s="78">
        <v>12300.8</v>
      </c>
      <c r="G88" s="43">
        <f t="shared" si="2"/>
        <v>0.9826568354116905</v>
      </c>
      <c r="H88" s="43">
        <f t="shared" si="3"/>
        <v>1.4473743043053642</v>
      </c>
      <c r="I88" s="36"/>
    </row>
    <row r="89" spans="1:9" s="16" customFormat="1" ht="21.75" customHeight="1">
      <c r="A89" s="76"/>
      <c r="B89" s="77" t="s">
        <v>160</v>
      </c>
      <c r="C89" s="76" t="s">
        <v>248</v>
      </c>
      <c r="D89" s="78">
        <v>12119.9</v>
      </c>
      <c r="E89" s="78">
        <v>10050</v>
      </c>
      <c r="F89" s="78">
        <v>11812.2</v>
      </c>
      <c r="G89" s="43">
        <f t="shared" si="2"/>
        <v>0.9746120017491895</v>
      </c>
      <c r="H89" s="43">
        <f t="shared" si="3"/>
        <v>1.1753432835820896</v>
      </c>
      <c r="I89" s="36"/>
    </row>
    <row r="90" spans="1:9" s="11" customFormat="1" ht="21.75" customHeight="1">
      <c r="A90" s="71" t="s">
        <v>43</v>
      </c>
      <c r="B90" s="66" t="s">
        <v>44</v>
      </c>
      <c r="C90" s="71"/>
      <c r="D90" s="69">
        <f>D91</f>
        <v>2806.5</v>
      </c>
      <c r="E90" s="69">
        <f>E91</f>
        <v>3163.9</v>
      </c>
      <c r="F90" s="69">
        <f>F91</f>
        <v>2806.5</v>
      </c>
      <c r="G90" s="43">
        <f t="shared" si="2"/>
        <v>1</v>
      </c>
      <c r="H90" s="43">
        <f t="shared" si="3"/>
        <v>0.8870381491197572</v>
      </c>
      <c r="I90" s="37"/>
    </row>
    <row r="91" spans="1:9" s="16" customFormat="1" ht="37.5" customHeight="1">
      <c r="A91" s="76" t="s">
        <v>319</v>
      </c>
      <c r="B91" s="77" t="s">
        <v>320</v>
      </c>
      <c r="C91" s="76"/>
      <c r="D91" s="78">
        <v>2806.5</v>
      </c>
      <c r="E91" s="78">
        <v>3163.9</v>
      </c>
      <c r="F91" s="78">
        <v>2806.5</v>
      </c>
      <c r="G91" s="43">
        <f t="shared" si="2"/>
        <v>1</v>
      </c>
      <c r="H91" s="43">
        <f t="shared" si="3"/>
        <v>0.8870381491197572</v>
      </c>
      <c r="I91" s="36"/>
    </row>
    <row r="92" spans="1:8" ht="20.25" customHeight="1">
      <c r="A92" s="71">
        <v>1000</v>
      </c>
      <c r="B92" s="66" t="s">
        <v>55</v>
      </c>
      <c r="C92" s="71"/>
      <c r="D92" s="69">
        <f>D93</f>
        <v>449.8</v>
      </c>
      <c r="E92" s="69">
        <f>E93</f>
        <v>337.1</v>
      </c>
      <c r="F92" s="69">
        <f>F93</f>
        <v>435.3</v>
      </c>
      <c r="G92" s="43">
        <f t="shared" si="2"/>
        <v>0.96776345042241</v>
      </c>
      <c r="H92" s="43">
        <f t="shared" si="3"/>
        <v>1.2913082171462473</v>
      </c>
    </row>
    <row r="93" spans="1:8" ht="39.75" customHeight="1">
      <c r="A93" s="68">
        <v>1001</v>
      </c>
      <c r="B93" s="67" t="s">
        <v>186</v>
      </c>
      <c r="C93" s="68" t="s">
        <v>56</v>
      </c>
      <c r="D93" s="70">
        <v>449.8</v>
      </c>
      <c r="E93" s="70">
        <v>337.1</v>
      </c>
      <c r="F93" s="70">
        <v>435.3</v>
      </c>
      <c r="G93" s="43">
        <f t="shared" si="2"/>
        <v>0.96776345042241</v>
      </c>
      <c r="H93" s="43">
        <f t="shared" si="3"/>
        <v>1.2913082171462473</v>
      </c>
    </row>
    <row r="94" spans="1:8" ht="29.25" customHeight="1">
      <c r="A94" s="71" t="s">
        <v>59</v>
      </c>
      <c r="B94" s="66" t="s">
        <v>120</v>
      </c>
      <c r="C94" s="71"/>
      <c r="D94" s="69">
        <f>D95</f>
        <v>29736.2</v>
      </c>
      <c r="E94" s="69">
        <f>E95</f>
        <v>23019.8</v>
      </c>
      <c r="F94" s="69">
        <f>F95</f>
        <v>29662.1</v>
      </c>
      <c r="G94" s="43">
        <f t="shared" si="2"/>
        <v>0.9975080877852583</v>
      </c>
      <c r="H94" s="43">
        <f t="shared" si="3"/>
        <v>1.2885472506277205</v>
      </c>
    </row>
    <row r="95" spans="1:8" ht="37.5" customHeight="1">
      <c r="A95" s="68" t="s">
        <v>60</v>
      </c>
      <c r="B95" s="67" t="s">
        <v>196</v>
      </c>
      <c r="C95" s="68" t="s">
        <v>60</v>
      </c>
      <c r="D95" s="70">
        <v>29736.2</v>
      </c>
      <c r="E95" s="70">
        <v>23019.8</v>
      </c>
      <c r="F95" s="70">
        <v>29662.1</v>
      </c>
      <c r="G95" s="43">
        <f t="shared" si="2"/>
        <v>0.9975080877852583</v>
      </c>
      <c r="H95" s="43">
        <f t="shared" si="3"/>
        <v>1.2885472506277205</v>
      </c>
    </row>
    <row r="96" spans="1:8" ht="20.25" customHeight="1">
      <c r="A96" s="71" t="s">
        <v>124</v>
      </c>
      <c r="B96" s="66" t="s">
        <v>125</v>
      </c>
      <c r="C96" s="71"/>
      <c r="D96" s="69">
        <f>D97</f>
        <v>97.9</v>
      </c>
      <c r="E96" s="69">
        <f>E97</f>
        <v>74.5</v>
      </c>
      <c r="F96" s="69">
        <f>F97</f>
        <v>97.5</v>
      </c>
      <c r="G96" s="43">
        <f t="shared" si="2"/>
        <v>0.9959141981613892</v>
      </c>
      <c r="H96" s="43">
        <f t="shared" si="3"/>
        <v>1.308724832214765</v>
      </c>
    </row>
    <row r="97" spans="1:8" ht="18.75" customHeight="1">
      <c r="A97" s="68" t="s">
        <v>126</v>
      </c>
      <c r="B97" s="67" t="s">
        <v>127</v>
      </c>
      <c r="C97" s="68" t="s">
        <v>126</v>
      </c>
      <c r="D97" s="70">
        <v>97.9</v>
      </c>
      <c r="E97" s="70">
        <v>74.5</v>
      </c>
      <c r="F97" s="70">
        <v>97.5</v>
      </c>
      <c r="G97" s="43">
        <f t="shared" si="2"/>
        <v>0.9959141981613892</v>
      </c>
      <c r="H97" s="43">
        <f t="shared" si="3"/>
        <v>1.308724832214765</v>
      </c>
    </row>
    <row r="98" spans="1:8" ht="25.5" customHeight="1" hidden="1">
      <c r="A98" s="71"/>
      <c r="B98" s="66" t="s">
        <v>93</v>
      </c>
      <c r="C98" s="71"/>
      <c r="D98" s="69">
        <f>D99+D100+D101</f>
        <v>0</v>
      </c>
      <c r="E98" s="69">
        <f>E99+E100+E101</f>
        <v>0</v>
      </c>
      <c r="F98" s="69">
        <f>F99+F100+F101</f>
        <v>0</v>
      </c>
      <c r="G98" s="43" t="e">
        <f>F98/D98</f>
        <v>#DIV/0!</v>
      </c>
      <c r="H98" s="43" t="e">
        <f t="shared" si="3"/>
        <v>#DIV/0!</v>
      </c>
    </row>
    <row r="99" spans="1:9" s="16" customFormat="1" ht="30" customHeight="1" hidden="1">
      <c r="A99" s="76"/>
      <c r="B99" s="77" t="s">
        <v>94</v>
      </c>
      <c r="C99" s="76" t="s">
        <v>170</v>
      </c>
      <c r="D99" s="78">
        <v>0</v>
      </c>
      <c r="E99" s="78">
        <v>0</v>
      </c>
      <c r="F99" s="78">
        <v>0</v>
      </c>
      <c r="G99" s="43" t="e">
        <f>F99/D99</f>
        <v>#DIV/0!</v>
      </c>
      <c r="H99" s="43" t="e">
        <f t="shared" si="3"/>
        <v>#DIV/0!</v>
      </c>
      <c r="I99" s="36"/>
    </row>
    <row r="100" spans="1:9" s="16" customFormat="1" ht="106.5" customHeight="1" hidden="1">
      <c r="A100" s="76"/>
      <c r="B100" s="108" t="s">
        <v>0</v>
      </c>
      <c r="C100" s="76" t="s">
        <v>155</v>
      </c>
      <c r="D100" s="78">
        <v>0</v>
      </c>
      <c r="E100" s="78">
        <v>0</v>
      </c>
      <c r="F100" s="78">
        <v>0</v>
      </c>
      <c r="G100" s="43" t="e">
        <f>F100/D100</f>
        <v>#DIV/0!</v>
      </c>
      <c r="H100" s="43" t="e">
        <f>F100/E100</f>
        <v>#DIV/0!</v>
      </c>
      <c r="I100" s="36"/>
    </row>
    <row r="101" spans="1:9" s="16" customFormat="1" ht="91.5" customHeight="1" hidden="1">
      <c r="A101" s="76"/>
      <c r="B101" s="108" t="s">
        <v>1</v>
      </c>
      <c r="C101" s="76" t="s">
        <v>156</v>
      </c>
      <c r="D101" s="78">
        <v>0</v>
      </c>
      <c r="E101" s="78">
        <v>0</v>
      </c>
      <c r="F101" s="78">
        <v>0</v>
      </c>
      <c r="G101" s="43" t="e">
        <f>F101/D101</f>
        <v>#DIV/0!</v>
      </c>
      <c r="H101" s="43" t="e">
        <f>F101/E101</f>
        <v>#DIV/0!</v>
      </c>
      <c r="I101" s="36"/>
    </row>
    <row r="102" spans="1:8" ht="27" customHeight="1">
      <c r="A102" s="68"/>
      <c r="B102" s="66" t="s">
        <v>62</v>
      </c>
      <c r="C102" s="71"/>
      <c r="D102" s="69">
        <f>D33+D46+D53+D61+D92+D96+D98+D90+D94</f>
        <v>83120.8</v>
      </c>
      <c r="E102" s="69">
        <f>E33+E46+E53+E61+E92+E96+E98+E90+E94</f>
        <v>65994</v>
      </c>
      <c r="F102" s="69">
        <f>F33+F46+F53+F61+F92+F96+F98+F90+F94</f>
        <v>82421.6</v>
      </c>
      <c r="G102" s="43">
        <f>F102/D102</f>
        <v>0.9915881464086005</v>
      </c>
      <c r="H102" s="43">
        <f>F102/E102</f>
        <v>1.2489256599084766</v>
      </c>
    </row>
    <row r="103" spans="1:8" ht="18.75">
      <c r="A103" s="109"/>
      <c r="B103" s="67" t="s">
        <v>77</v>
      </c>
      <c r="C103" s="68"/>
      <c r="D103" s="97">
        <f>D98</f>
        <v>0</v>
      </c>
      <c r="E103" s="97">
        <f>E98</f>
        <v>0</v>
      </c>
      <c r="F103" s="97">
        <f>F98</f>
        <v>0</v>
      </c>
      <c r="G103" s="43">
        <v>0</v>
      </c>
      <c r="H103" s="43">
        <v>0</v>
      </c>
    </row>
    <row r="106" spans="2:6" ht="18">
      <c r="B106" s="100" t="s">
        <v>415</v>
      </c>
      <c r="C106" s="101"/>
      <c r="F106" s="46">
        <v>3699.7</v>
      </c>
    </row>
    <row r="107" spans="2:3" ht="18">
      <c r="B107" s="100"/>
      <c r="C107" s="101"/>
    </row>
    <row r="108" spans="2:3" ht="18" hidden="1">
      <c r="B108" s="100" t="s">
        <v>78</v>
      </c>
      <c r="C108" s="101"/>
    </row>
    <row r="109" spans="2:3" ht="18" hidden="1">
      <c r="B109" s="100" t="s">
        <v>79</v>
      </c>
      <c r="C109" s="101"/>
    </row>
    <row r="110" spans="2:3" ht="18" hidden="1">
      <c r="B110" s="100"/>
      <c r="C110" s="101"/>
    </row>
    <row r="111" spans="2:3" ht="18" hidden="1">
      <c r="B111" s="100" t="s">
        <v>80</v>
      </c>
      <c r="C111" s="101"/>
    </row>
    <row r="112" spans="2:3" ht="18" hidden="1">
      <c r="B112" s="100" t="s">
        <v>81</v>
      </c>
      <c r="C112" s="101"/>
    </row>
    <row r="113" spans="2:3" ht="18" hidden="1">
      <c r="B113" s="100"/>
      <c r="C113" s="101"/>
    </row>
    <row r="114" spans="2:3" ht="18" hidden="1">
      <c r="B114" s="100" t="s">
        <v>82</v>
      </c>
      <c r="C114" s="101"/>
    </row>
    <row r="115" spans="2:3" ht="18" hidden="1">
      <c r="B115" s="100" t="s">
        <v>83</v>
      </c>
      <c r="C115" s="101"/>
    </row>
    <row r="116" spans="2:3" ht="18" hidden="1">
      <c r="B116" s="100"/>
      <c r="C116" s="101"/>
    </row>
    <row r="117" spans="2:3" ht="18" hidden="1">
      <c r="B117" s="100" t="s">
        <v>84</v>
      </c>
      <c r="C117" s="101"/>
    </row>
    <row r="118" spans="2:3" ht="18" hidden="1">
      <c r="B118" s="100" t="s">
        <v>85</v>
      </c>
      <c r="C118" s="101"/>
    </row>
    <row r="119" spans="2:3" ht="18" hidden="1">
      <c r="B119" s="100"/>
      <c r="C119" s="101"/>
    </row>
    <row r="120" spans="2:3" ht="18" hidden="1">
      <c r="B120" s="100"/>
      <c r="C120" s="101"/>
    </row>
    <row r="121" spans="2:8" ht="18">
      <c r="B121" s="100" t="s">
        <v>86</v>
      </c>
      <c r="C121" s="101"/>
      <c r="E121" s="45"/>
      <c r="F121" s="45">
        <f>F106+F28-F102</f>
        <v>2996.800000000003</v>
      </c>
      <c r="H121" s="45"/>
    </row>
    <row r="124" spans="2:3" ht="18">
      <c r="B124" s="100" t="s">
        <v>87</v>
      </c>
      <c r="C124" s="101"/>
    </row>
    <row r="125" spans="2:3" ht="18">
      <c r="B125" s="100" t="s">
        <v>88</v>
      </c>
      <c r="C125" s="101"/>
    </row>
    <row r="126" spans="2:3" ht="18">
      <c r="B126" s="100" t="s">
        <v>89</v>
      </c>
      <c r="C126" s="101"/>
    </row>
  </sheetData>
  <sheetProtection/>
  <mergeCells count="16">
    <mergeCell ref="A31:A32"/>
    <mergeCell ref="B31:B32"/>
    <mergeCell ref="D31:D32"/>
    <mergeCell ref="H31:H32"/>
    <mergeCell ref="E31:E32"/>
    <mergeCell ref="C31:C32"/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87"/>
  <sheetViews>
    <sheetView zoomScalePageLayoutView="0" workbookViewId="0" topLeftCell="A48">
      <selection activeCell="G31" sqref="G31:G65"/>
    </sheetView>
  </sheetViews>
  <sheetFormatPr defaultColWidth="9.140625" defaultRowHeight="12.75"/>
  <cols>
    <col min="1" max="1" width="6.7109375" style="1" customWidth="1"/>
    <col min="2" max="2" width="37.421875" style="98" customWidth="1"/>
    <col min="3" max="3" width="11.8515625" style="130" hidden="1" customWidth="1"/>
    <col min="4" max="4" width="11.7109375" style="52" customWidth="1"/>
    <col min="5" max="5" width="11.7109375" style="52" hidden="1" customWidth="1"/>
    <col min="6" max="7" width="11.140625" style="52" customWidth="1"/>
    <col min="8" max="8" width="12.00390625" style="52" hidden="1" customWidth="1"/>
    <col min="9" max="9" width="12.57421875" style="30" customWidth="1"/>
    <col min="10" max="16384" width="9.140625" style="1" customWidth="1"/>
  </cols>
  <sheetData>
    <row r="1" spans="1:9" s="7" customFormat="1" ht="67.5" customHeight="1">
      <c r="A1" s="175" t="s">
        <v>437</v>
      </c>
      <c r="B1" s="175"/>
      <c r="C1" s="175"/>
      <c r="D1" s="175"/>
      <c r="E1" s="175"/>
      <c r="F1" s="175"/>
      <c r="G1" s="175"/>
      <c r="H1" s="175"/>
      <c r="I1" s="35"/>
    </row>
    <row r="2" spans="1:8" ht="12.75" customHeight="1">
      <c r="A2" s="110"/>
      <c r="B2" s="186" t="s">
        <v>2</v>
      </c>
      <c r="C2" s="111"/>
      <c r="D2" s="172" t="s">
        <v>3</v>
      </c>
      <c r="E2" s="165" t="s">
        <v>416</v>
      </c>
      <c r="F2" s="172" t="s">
        <v>4</v>
      </c>
      <c r="G2" s="165" t="s">
        <v>391</v>
      </c>
      <c r="H2" s="165" t="s">
        <v>417</v>
      </c>
    </row>
    <row r="3" spans="1:8" ht="48.75" customHeight="1">
      <c r="A3" s="112"/>
      <c r="B3" s="187"/>
      <c r="C3" s="113"/>
      <c r="D3" s="172"/>
      <c r="E3" s="166"/>
      <c r="F3" s="172"/>
      <c r="G3" s="166"/>
      <c r="H3" s="166"/>
    </row>
    <row r="4" spans="1:8" ht="18.75">
      <c r="A4" s="112"/>
      <c r="B4" s="67" t="s">
        <v>76</v>
      </c>
      <c r="C4" s="114"/>
      <c r="D4" s="69">
        <f>D5+D6+D7+D8+D9+D10+D11+D12+D13+D14+D15+D16+D17+D18+D19</f>
        <v>5503.6</v>
      </c>
      <c r="E4" s="69">
        <f>E5+E6+E7+E8+E9+E10+E11+E12+E13+E14+E15+E16+E17+E18+E19</f>
        <v>2996.6</v>
      </c>
      <c r="F4" s="69">
        <f>F5+F6+F7+F8+F9+F10+F11+F12+F13+F14+F15+F16+F17+F18+F19</f>
        <v>5724</v>
      </c>
      <c r="G4" s="43">
        <f>F4/D4</f>
        <v>1.0400465150083582</v>
      </c>
      <c r="H4" s="43">
        <f>F4/E4</f>
        <v>1.9101648535006341</v>
      </c>
    </row>
    <row r="5" spans="1:8" ht="18.75">
      <c r="A5" s="112"/>
      <c r="B5" s="67" t="s">
        <v>5</v>
      </c>
      <c r="C5" s="115"/>
      <c r="D5" s="70">
        <v>243</v>
      </c>
      <c r="E5" s="70">
        <v>160</v>
      </c>
      <c r="F5" s="70">
        <v>244</v>
      </c>
      <c r="G5" s="43">
        <f aca="true" t="shared" si="0" ref="G5:G26">F5/D5</f>
        <v>1.0041152263374487</v>
      </c>
      <c r="H5" s="43">
        <f aca="true" t="shared" si="1" ref="H5:H26">F5/E5</f>
        <v>1.525</v>
      </c>
    </row>
    <row r="6" spans="1:8" ht="18.75" hidden="1">
      <c r="A6" s="112"/>
      <c r="B6" s="67" t="s">
        <v>214</v>
      </c>
      <c r="C6" s="115"/>
      <c r="D6" s="70">
        <v>0</v>
      </c>
      <c r="E6" s="70">
        <v>0</v>
      </c>
      <c r="F6" s="70">
        <v>0</v>
      </c>
      <c r="G6" s="43" t="e">
        <f t="shared" si="0"/>
        <v>#DIV/0!</v>
      </c>
      <c r="H6" s="43" t="e">
        <f t="shared" si="1"/>
        <v>#DIV/0!</v>
      </c>
    </row>
    <row r="7" spans="1:8" ht="18.75">
      <c r="A7" s="112"/>
      <c r="B7" s="67" t="s">
        <v>7</v>
      </c>
      <c r="C7" s="115"/>
      <c r="D7" s="70">
        <v>1621</v>
      </c>
      <c r="E7" s="70">
        <v>1280</v>
      </c>
      <c r="F7" s="70">
        <v>1621.9</v>
      </c>
      <c r="G7" s="43">
        <f t="shared" si="0"/>
        <v>1.0005552128315855</v>
      </c>
      <c r="H7" s="43">
        <f t="shared" si="1"/>
        <v>1.267109375</v>
      </c>
    </row>
    <row r="8" spans="1:8" ht="18.75">
      <c r="A8" s="112"/>
      <c r="B8" s="67" t="s">
        <v>8</v>
      </c>
      <c r="C8" s="115"/>
      <c r="D8" s="70">
        <v>263</v>
      </c>
      <c r="E8" s="70">
        <v>200</v>
      </c>
      <c r="F8" s="70">
        <v>264.2</v>
      </c>
      <c r="G8" s="43">
        <f t="shared" si="0"/>
        <v>1.0045627376425854</v>
      </c>
      <c r="H8" s="43">
        <f t="shared" si="1"/>
        <v>1.321</v>
      </c>
    </row>
    <row r="9" spans="1:8" ht="18.75">
      <c r="A9" s="112"/>
      <c r="B9" s="67" t="s">
        <v>9</v>
      </c>
      <c r="C9" s="115"/>
      <c r="D9" s="70">
        <v>3331.6</v>
      </c>
      <c r="E9" s="70">
        <v>1347.6</v>
      </c>
      <c r="F9" s="70">
        <v>3548.1</v>
      </c>
      <c r="G9" s="43">
        <f t="shared" si="0"/>
        <v>1.0649837915716172</v>
      </c>
      <c r="H9" s="43">
        <f t="shared" si="1"/>
        <v>2.6329029385574354</v>
      </c>
    </row>
    <row r="10" spans="1:8" ht="18.75">
      <c r="A10" s="112"/>
      <c r="B10" s="67" t="s">
        <v>100</v>
      </c>
      <c r="C10" s="115"/>
      <c r="D10" s="70">
        <v>45</v>
      </c>
      <c r="E10" s="70">
        <v>9</v>
      </c>
      <c r="F10" s="70">
        <v>45.8</v>
      </c>
      <c r="G10" s="43">
        <f t="shared" si="0"/>
        <v>1.0177777777777777</v>
      </c>
      <c r="H10" s="43">
        <f t="shared" si="1"/>
        <v>5.088888888888889</v>
      </c>
    </row>
    <row r="11" spans="1:8" ht="31.5" hidden="1">
      <c r="A11" s="112"/>
      <c r="B11" s="67" t="s">
        <v>10</v>
      </c>
      <c r="C11" s="115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 hidden="1">
      <c r="A12" s="112"/>
      <c r="B12" s="67" t="s">
        <v>11</v>
      </c>
      <c r="C12" s="115"/>
      <c r="D12" s="70">
        <v>0</v>
      </c>
      <c r="E12" s="70">
        <v>0</v>
      </c>
      <c r="F12" s="70">
        <v>0</v>
      </c>
      <c r="G12" s="43" t="e">
        <f t="shared" si="0"/>
        <v>#DIV/0!</v>
      </c>
      <c r="H12" s="43" t="e">
        <f t="shared" si="1"/>
        <v>#DIV/0!</v>
      </c>
    </row>
    <row r="13" spans="1:8" ht="18.75" hidden="1">
      <c r="A13" s="112"/>
      <c r="B13" s="67" t="s">
        <v>12</v>
      </c>
      <c r="C13" s="115"/>
      <c r="D13" s="70">
        <v>0</v>
      </c>
      <c r="E13" s="70">
        <v>0</v>
      </c>
      <c r="F13" s="70">
        <v>0</v>
      </c>
      <c r="G13" s="43" t="e">
        <f t="shared" si="0"/>
        <v>#DIV/0!</v>
      </c>
      <c r="H13" s="43" t="e">
        <f t="shared" si="1"/>
        <v>#DIV/0!</v>
      </c>
    </row>
    <row r="14" spans="1:8" ht="18.75" hidden="1">
      <c r="A14" s="112"/>
      <c r="B14" s="67" t="s">
        <v>14</v>
      </c>
      <c r="C14" s="115"/>
      <c r="D14" s="70">
        <v>0</v>
      </c>
      <c r="E14" s="70">
        <v>0</v>
      </c>
      <c r="F14" s="70">
        <v>0</v>
      </c>
      <c r="G14" s="43" t="e">
        <f t="shared" si="0"/>
        <v>#DIV/0!</v>
      </c>
      <c r="H14" s="43" t="e">
        <f t="shared" si="1"/>
        <v>#DIV/0!</v>
      </c>
    </row>
    <row r="15" spans="1:8" ht="18.75" hidden="1">
      <c r="A15" s="112"/>
      <c r="B15" s="67" t="s">
        <v>15</v>
      </c>
      <c r="C15" s="115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</row>
    <row r="16" spans="1:8" ht="31.5" hidden="1">
      <c r="A16" s="112"/>
      <c r="B16" s="67" t="s">
        <v>16</v>
      </c>
      <c r="C16" s="115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31.5" hidden="1">
      <c r="A17" s="112"/>
      <c r="B17" s="67" t="s">
        <v>241</v>
      </c>
      <c r="C17" s="115"/>
      <c r="D17" s="70">
        <v>0</v>
      </c>
      <c r="E17" s="70">
        <v>0</v>
      </c>
      <c r="F17" s="70">
        <v>0</v>
      </c>
      <c r="G17" s="43" t="e">
        <f t="shared" si="0"/>
        <v>#DIV/0!</v>
      </c>
      <c r="H17" s="43" t="e">
        <f t="shared" si="1"/>
        <v>#DIV/0!</v>
      </c>
    </row>
    <row r="18" spans="1:8" ht="18.75" hidden="1">
      <c r="A18" s="112"/>
      <c r="B18" s="67" t="s">
        <v>109</v>
      </c>
      <c r="C18" s="115"/>
      <c r="D18" s="70">
        <v>0</v>
      </c>
      <c r="E18" s="70">
        <v>0</v>
      </c>
      <c r="F18" s="70">
        <v>0</v>
      </c>
      <c r="G18" s="43" t="e">
        <f t="shared" si="0"/>
        <v>#DIV/0!</v>
      </c>
      <c r="H18" s="43" t="e">
        <f t="shared" si="1"/>
        <v>#DIV/0!</v>
      </c>
    </row>
    <row r="19" spans="1:8" ht="18.75" hidden="1">
      <c r="A19" s="112"/>
      <c r="B19" s="67" t="s">
        <v>21</v>
      </c>
      <c r="C19" s="115"/>
      <c r="D19" s="70">
        <v>0</v>
      </c>
      <c r="E19" s="70">
        <v>0</v>
      </c>
      <c r="F19" s="70"/>
      <c r="G19" s="43" t="e">
        <f t="shared" si="0"/>
        <v>#DIV/0!</v>
      </c>
      <c r="H19" s="43" t="e">
        <f t="shared" si="1"/>
        <v>#DIV/0!</v>
      </c>
    </row>
    <row r="20" spans="1:8" ht="31.5">
      <c r="A20" s="112"/>
      <c r="B20" s="66" t="s">
        <v>75</v>
      </c>
      <c r="C20" s="116"/>
      <c r="D20" s="70">
        <f>D21+D22+D23+D24+D25</f>
        <v>267.4</v>
      </c>
      <c r="E20" s="70">
        <f>E21+E22+E23+E24+E25</f>
        <v>199.10000000000002</v>
      </c>
      <c r="F20" s="70">
        <f>F21+F22+F23+F24+F25</f>
        <v>267.4</v>
      </c>
      <c r="G20" s="43">
        <f t="shared" si="0"/>
        <v>1</v>
      </c>
      <c r="H20" s="43">
        <f t="shared" si="1"/>
        <v>1.3430436966348567</v>
      </c>
    </row>
    <row r="21" spans="1:8" ht="18.75">
      <c r="A21" s="112"/>
      <c r="B21" s="67" t="s">
        <v>23</v>
      </c>
      <c r="C21" s="115"/>
      <c r="D21" s="70">
        <v>113.5</v>
      </c>
      <c r="E21" s="70">
        <v>85.2</v>
      </c>
      <c r="F21" s="70">
        <v>113.5</v>
      </c>
      <c r="G21" s="43">
        <f t="shared" si="0"/>
        <v>1</v>
      </c>
      <c r="H21" s="43">
        <f t="shared" si="1"/>
        <v>1.3321596244131455</v>
      </c>
    </row>
    <row r="22" spans="1:8" ht="18.75" hidden="1">
      <c r="A22" s="112"/>
      <c r="B22" s="67" t="s">
        <v>61</v>
      </c>
      <c r="C22" s="115"/>
      <c r="D22" s="70">
        <v>0</v>
      </c>
      <c r="E22" s="70">
        <v>0</v>
      </c>
      <c r="F22" s="70">
        <v>0</v>
      </c>
      <c r="G22" s="43" t="e">
        <f t="shared" si="0"/>
        <v>#DIV/0!</v>
      </c>
      <c r="H22" s="43" t="e">
        <f t="shared" si="1"/>
        <v>#DIV/0!</v>
      </c>
    </row>
    <row r="23" spans="1:8" ht="18.75">
      <c r="A23" s="112"/>
      <c r="B23" s="67" t="s">
        <v>95</v>
      </c>
      <c r="C23" s="115"/>
      <c r="D23" s="70">
        <v>153.9</v>
      </c>
      <c r="E23" s="70">
        <v>113.9</v>
      </c>
      <c r="F23" s="70">
        <v>153.9</v>
      </c>
      <c r="G23" s="43">
        <f t="shared" si="0"/>
        <v>1</v>
      </c>
      <c r="H23" s="43">
        <f t="shared" si="1"/>
        <v>1.3511852502194908</v>
      </c>
    </row>
    <row r="24" spans="1:8" ht="47.25" hidden="1">
      <c r="A24" s="112"/>
      <c r="B24" s="67" t="s">
        <v>26</v>
      </c>
      <c r="C24" s="115"/>
      <c r="D24" s="70">
        <v>0</v>
      </c>
      <c r="E24" s="70"/>
      <c r="F24" s="70">
        <v>0</v>
      </c>
      <c r="G24" s="43" t="e">
        <f t="shared" si="0"/>
        <v>#DIV/0!</v>
      </c>
      <c r="H24" s="43" t="e">
        <f t="shared" si="1"/>
        <v>#DIV/0!</v>
      </c>
    </row>
    <row r="25" spans="1:8" ht="32.25" hidden="1" thickBot="1">
      <c r="A25" s="112"/>
      <c r="B25" s="117" t="s">
        <v>141</v>
      </c>
      <c r="C25" s="118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18.75">
      <c r="A26" s="119"/>
      <c r="B26" s="66" t="s">
        <v>27</v>
      </c>
      <c r="C26" s="120"/>
      <c r="D26" s="70">
        <f>D4+D20</f>
        <v>5771</v>
      </c>
      <c r="E26" s="70">
        <f>E4+E20</f>
        <v>3195.7</v>
      </c>
      <c r="F26" s="70">
        <f>F4+F20</f>
        <v>5991.4</v>
      </c>
      <c r="G26" s="43">
        <f t="shared" si="0"/>
        <v>1.0381909547738692</v>
      </c>
      <c r="H26" s="43">
        <f t="shared" si="1"/>
        <v>1.8748318052382889</v>
      </c>
    </row>
    <row r="27" spans="1:8" ht="18.75" hidden="1">
      <c r="A27" s="112"/>
      <c r="B27" s="67" t="s">
        <v>101</v>
      </c>
      <c r="C27" s="115"/>
      <c r="D27" s="121">
        <f>D4</f>
        <v>5503.6</v>
      </c>
      <c r="E27" s="121">
        <f>E4</f>
        <v>2996.6</v>
      </c>
      <c r="F27" s="121">
        <f>F4</f>
        <v>5724</v>
      </c>
      <c r="G27" s="51">
        <f>F27/D27</f>
        <v>1.0400465150083582</v>
      </c>
      <c r="H27" s="51">
        <f>F27/E27</f>
        <v>1.9101648535006341</v>
      </c>
    </row>
    <row r="28" spans="1:8" ht="12.75">
      <c r="A28" s="167"/>
      <c r="B28" s="180"/>
      <c r="C28" s="180"/>
      <c r="D28" s="180"/>
      <c r="E28" s="180"/>
      <c r="F28" s="180"/>
      <c r="G28" s="180"/>
      <c r="H28" s="181"/>
    </row>
    <row r="29" spans="1:8" ht="15" customHeight="1">
      <c r="A29" s="188" t="s">
        <v>145</v>
      </c>
      <c r="B29" s="186" t="s">
        <v>28</v>
      </c>
      <c r="C29" s="190" t="s">
        <v>171</v>
      </c>
      <c r="D29" s="172" t="s">
        <v>3</v>
      </c>
      <c r="E29" s="165" t="s">
        <v>416</v>
      </c>
      <c r="F29" s="172" t="s">
        <v>4</v>
      </c>
      <c r="G29" s="165" t="s">
        <v>391</v>
      </c>
      <c r="H29" s="165" t="s">
        <v>417</v>
      </c>
    </row>
    <row r="30" spans="1:8" ht="41.25" customHeight="1">
      <c r="A30" s="189"/>
      <c r="B30" s="187"/>
      <c r="C30" s="191"/>
      <c r="D30" s="172"/>
      <c r="E30" s="166"/>
      <c r="F30" s="172"/>
      <c r="G30" s="166"/>
      <c r="H30" s="166"/>
    </row>
    <row r="31" spans="1:8" ht="31.5">
      <c r="A31" s="116" t="s">
        <v>63</v>
      </c>
      <c r="B31" s="66" t="s">
        <v>29</v>
      </c>
      <c r="C31" s="116"/>
      <c r="D31" s="122">
        <f>D32+D33+D34+D35</f>
        <v>4175.1</v>
      </c>
      <c r="E31" s="122">
        <f>E32+E33+E34+E35</f>
        <v>3416.1</v>
      </c>
      <c r="F31" s="122">
        <f>F32+F33+F34+F35</f>
        <v>3802.1</v>
      </c>
      <c r="G31" s="51">
        <f>F31/D31</f>
        <v>0.9106608224952695</v>
      </c>
      <c r="H31" s="51">
        <f>F31/E31</f>
        <v>1.112994350282486</v>
      </c>
    </row>
    <row r="32" spans="1:8" ht="18.75" hidden="1">
      <c r="A32" s="115" t="s">
        <v>64</v>
      </c>
      <c r="B32" s="67" t="s">
        <v>96</v>
      </c>
      <c r="C32" s="115"/>
      <c r="D32" s="121">
        <v>0</v>
      </c>
      <c r="E32" s="121">
        <v>0</v>
      </c>
      <c r="F32" s="121">
        <v>0</v>
      </c>
      <c r="G32" s="51" t="e">
        <f aca="true" t="shared" si="2" ref="G32:G65">F32/D32</f>
        <v>#DIV/0!</v>
      </c>
      <c r="H32" s="51" t="e">
        <f aca="true" t="shared" si="3" ref="H32:H65">F32/E32</f>
        <v>#DIV/0!</v>
      </c>
    </row>
    <row r="33" spans="1:8" ht="96" customHeight="1">
      <c r="A33" s="115" t="s">
        <v>66</v>
      </c>
      <c r="B33" s="67" t="s">
        <v>148</v>
      </c>
      <c r="C33" s="115" t="s">
        <v>66</v>
      </c>
      <c r="D33" s="121">
        <v>3474</v>
      </c>
      <c r="E33" s="121">
        <v>2656.4</v>
      </c>
      <c r="F33" s="121">
        <v>3141.1</v>
      </c>
      <c r="G33" s="51">
        <f t="shared" si="2"/>
        <v>0.9041738629821531</v>
      </c>
      <c r="H33" s="51">
        <f t="shared" si="3"/>
        <v>1.1824649902123174</v>
      </c>
    </row>
    <row r="34" spans="1:8" ht="18.75" hidden="1">
      <c r="A34" s="115" t="s">
        <v>68</v>
      </c>
      <c r="B34" s="67" t="s">
        <v>32</v>
      </c>
      <c r="C34" s="115"/>
      <c r="D34" s="121">
        <v>0</v>
      </c>
      <c r="E34" s="121">
        <v>5</v>
      </c>
      <c r="F34" s="121">
        <v>0</v>
      </c>
      <c r="G34" s="51" t="e">
        <f t="shared" si="2"/>
        <v>#DIV/0!</v>
      </c>
      <c r="H34" s="51">
        <f t="shared" si="3"/>
        <v>0</v>
      </c>
    </row>
    <row r="35" spans="1:8" ht="31.5">
      <c r="A35" s="115" t="s">
        <v>119</v>
      </c>
      <c r="B35" s="67" t="s">
        <v>112</v>
      </c>
      <c r="C35" s="115"/>
      <c r="D35" s="121">
        <f>D36+D37+D39+D38</f>
        <v>701.1</v>
      </c>
      <c r="E35" s="121">
        <f>E36+E37+E39+E38</f>
        <v>754.6999999999999</v>
      </c>
      <c r="F35" s="121">
        <f>F36+F37+F39+F38</f>
        <v>661</v>
      </c>
      <c r="G35" s="51">
        <f t="shared" si="2"/>
        <v>0.9428041648837541</v>
      </c>
      <c r="H35" s="51">
        <f t="shared" si="3"/>
        <v>0.8758447065058964</v>
      </c>
    </row>
    <row r="36" spans="1:9" s="16" customFormat="1" ht="31.5">
      <c r="A36" s="123"/>
      <c r="B36" s="77" t="s">
        <v>105</v>
      </c>
      <c r="C36" s="123" t="s">
        <v>244</v>
      </c>
      <c r="D36" s="124">
        <v>4.7</v>
      </c>
      <c r="E36" s="124">
        <v>3.3</v>
      </c>
      <c r="F36" s="124">
        <v>1.7</v>
      </c>
      <c r="G36" s="51">
        <f t="shared" si="2"/>
        <v>0.36170212765957444</v>
      </c>
      <c r="H36" s="51">
        <f t="shared" si="3"/>
        <v>0.5151515151515151</v>
      </c>
      <c r="I36" s="36"/>
    </row>
    <row r="37" spans="1:9" s="16" customFormat="1" ht="47.25">
      <c r="A37" s="123"/>
      <c r="B37" s="77" t="s">
        <v>180</v>
      </c>
      <c r="C37" s="123" t="s">
        <v>276</v>
      </c>
      <c r="D37" s="124">
        <v>119</v>
      </c>
      <c r="E37" s="124">
        <v>119</v>
      </c>
      <c r="F37" s="124">
        <v>90</v>
      </c>
      <c r="G37" s="51">
        <f t="shared" si="2"/>
        <v>0.7563025210084033</v>
      </c>
      <c r="H37" s="51">
        <f t="shared" si="3"/>
        <v>0.7563025210084033</v>
      </c>
      <c r="I37" s="36"/>
    </row>
    <row r="38" spans="1:9" s="16" customFormat="1" ht="31.5" hidden="1">
      <c r="A38" s="123"/>
      <c r="B38" s="77" t="s">
        <v>114</v>
      </c>
      <c r="C38" s="123" t="s">
        <v>282</v>
      </c>
      <c r="D38" s="124">
        <v>0</v>
      </c>
      <c r="E38" s="124">
        <v>70</v>
      </c>
      <c r="F38" s="124">
        <v>0</v>
      </c>
      <c r="G38" s="51" t="e">
        <f t="shared" si="2"/>
        <v>#DIV/0!</v>
      </c>
      <c r="H38" s="51">
        <f t="shared" si="3"/>
        <v>0</v>
      </c>
      <c r="I38" s="36"/>
    </row>
    <row r="39" spans="1:9" s="16" customFormat="1" ht="47.25">
      <c r="A39" s="123"/>
      <c r="B39" s="77" t="s">
        <v>365</v>
      </c>
      <c r="C39" s="123" t="s">
        <v>364</v>
      </c>
      <c r="D39" s="124">
        <v>577.4</v>
      </c>
      <c r="E39" s="124">
        <v>562.4</v>
      </c>
      <c r="F39" s="124">
        <v>569.3</v>
      </c>
      <c r="G39" s="51">
        <f t="shared" si="2"/>
        <v>0.9859715968133009</v>
      </c>
      <c r="H39" s="51">
        <f t="shared" si="3"/>
        <v>1.0122688477951636</v>
      </c>
      <c r="I39" s="36"/>
    </row>
    <row r="40" spans="1:8" ht="18.75">
      <c r="A40" s="116" t="s">
        <v>102</v>
      </c>
      <c r="B40" s="66" t="s">
        <v>97</v>
      </c>
      <c r="C40" s="116"/>
      <c r="D40" s="121">
        <f>D41</f>
        <v>153.9</v>
      </c>
      <c r="E40" s="121">
        <f>E41</f>
        <v>115.3</v>
      </c>
      <c r="F40" s="121">
        <f>F41</f>
        <v>153.9</v>
      </c>
      <c r="G40" s="51">
        <f t="shared" si="2"/>
        <v>1</v>
      </c>
      <c r="H40" s="51">
        <f t="shared" si="3"/>
        <v>1.3347788378143972</v>
      </c>
    </row>
    <row r="41" spans="1:8" ht="51.75" customHeight="1">
      <c r="A41" s="115" t="s">
        <v>103</v>
      </c>
      <c r="B41" s="67" t="s">
        <v>152</v>
      </c>
      <c r="C41" s="115" t="s">
        <v>201</v>
      </c>
      <c r="D41" s="121">
        <v>153.9</v>
      </c>
      <c r="E41" s="121">
        <v>115.3</v>
      </c>
      <c r="F41" s="121">
        <v>153.9</v>
      </c>
      <c r="G41" s="51">
        <f t="shared" si="2"/>
        <v>1</v>
      </c>
      <c r="H41" s="51">
        <f t="shared" si="3"/>
        <v>1.3347788378143972</v>
      </c>
    </row>
    <row r="42" spans="1:8" ht="31.5">
      <c r="A42" s="116" t="s">
        <v>69</v>
      </c>
      <c r="B42" s="66" t="s">
        <v>35</v>
      </c>
      <c r="C42" s="116"/>
      <c r="D42" s="122">
        <f aca="true" t="shared" si="4" ref="D42:F43">D43</f>
        <v>3.2</v>
      </c>
      <c r="E42" s="122">
        <f t="shared" si="4"/>
        <v>0</v>
      </c>
      <c r="F42" s="122">
        <f t="shared" si="4"/>
        <v>3.2</v>
      </c>
      <c r="G42" s="51">
        <f t="shared" si="2"/>
        <v>1</v>
      </c>
      <c r="H42" s="51">
        <v>0</v>
      </c>
    </row>
    <row r="43" spans="1:8" ht="31.5">
      <c r="A43" s="115" t="s">
        <v>104</v>
      </c>
      <c r="B43" s="67" t="s">
        <v>99</v>
      </c>
      <c r="C43" s="115"/>
      <c r="D43" s="121">
        <f t="shared" si="4"/>
        <v>3.2</v>
      </c>
      <c r="E43" s="121">
        <f t="shared" si="4"/>
        <v>0</v>
      </c>
      <c r="F43" s="121">
        <f t="shared" si="4"/>
        <v>3.2</v>
      </c>
      <c r="G43" s="51">
        <f t="shared" si="2"/>
        <v>1</v>
      </c>
      <c r="H43" s="51">
        <v>0</v>
      </c>
    </row>
    <row r="44" spans="1:9" s="16" customFormat="1" ht="51.75" customHeight="1">
      <c r="A44" s="123"/>
      <c r="B44" s="77" t="s">
        <v>430</v>
      </c>
      <c r="C44" s="123" t="s">
        <v>429</v>
      </c>
      <c r="D44" s="124">
        <v>3.2</v>
      </c>
      <c r="E44" s="124">
        <v>0</v>
      </c>
      <c r="F44" s="124">
        <v>3.2</v>
      </c>
      <c r="G44" s="51">
        <f t="shared" si="2"/>
        <v>1</v>
      </c>
      <c r="H44" s="51">
        <v>0</v>
      </c>
      <c r="I44" s="36"/>
    </row>
    <row r="45" spans="1:9" s="11" customFormat="1" ht="31.5">
      <c r="A45" s="116" t="s">
        <v>70</v>
      </c>
      <c r="B45" s="66" t="s">
        <v>37</v>
      </c>
      <c r="C45" s="116"/>
      <c r="D45" s="122">
        <f aca="true" t="shared" si="5" ref="D45:F46">D46</f>
        <v>70</v>
      </c>
      <c r="E45" s="122">
        <f t="shared" si="5"/>
        <v>0</v>
      </c>
      <c r="F45" s="122">
        <f t="shared" si="5"/>
        <v>0</v>
      </c>
      <c r="G45" s="51">
        <f t="shared" si="2"/>
        <v>0</v>
      </c>
      <c r="H45" s="51" t="e">
        <f t="shared" si="3"/>
        <v>#DIV/0!</v>
      </c>
      <c r="I45" s="37"/>
    </row>
    <row r="46" spans="1:8" ht="31.5">
      <c r="A46" s="125" t="s">
        <v>71</v>
      </c>
      <c r="B46" s="96" t="s">
        <v>114</v>
      </c>
      <c r="C46" s="115"/>
      <c r="D46" s="121">
        <f t="shared" si="5"/>
        <v>70</v>
      </c>
      <c r="E46" s="121">
        <f t="shared" si="5"/>
        <v>0</v>
      </c>
      <c r="F46" s="121">
        <f t="shared" si="5"/>
        <v>0</v>
      </c>
      <c r="G46" s="51">
        <f t="shared" si="2"/>
        <v>0</v>
      </c>
      <c r="H46" s="51" t="e">
        <f t="shared" si="3"/>
        <v>#DIV/0!</v>
      </c>
    </row>
    <row r="47" spans="1:9" s="16" customFormat="1" ht="31.5">
      <c r="A47" s="123"/>
      <c r="B47" s="91" t="s">
        <v>114</v>
      </c>
      <c r="C47" s="123" t="s">
        <v>219</v>
      </c>
      <c r="D47" s="124">
        <v>70</v>
      </c>
      <c r="E47" s="124">
        <v>0</v>
      </c>
      <c r="F47" s="124">
        <v>0</v>
      </c>
      <c r="G47" s="51">
        <f t="shared" si="2"/>
        <v>0</v>
      </c>
      <c r="H47" s="51" t="e">
        <f t="shared" si="3"/>
        <v>#DIV/0!</v>
      </c>
      <c r="I47" s="36"/>
    </row>
    <row r="48" spans="1:8" ht="31.5">
      <c r="A48" s="126" t="s">
        <v>72</v>
      </c>
      <c r="B48" s="66" t="s">
        <v>38</v>
      </c>
      <c r="C48" s="116"/>
      <c r="D48" s="122">
        <f>D49</f>
        <v>1273.8</v>
      </c>
      <c r="E48" s="122">
        <f>E49</f>
        <v>1218.7</v>
      </c>
      <c r="F48" s="122">
        <f>F49</f>
        <v>1040</v>
      </c>
      <c r="G48" s="51">
        <f t="shared" si="2"/>
        <v>0.8164547024650652</v>
      </c>
      <c r="H48" s="51">
        <f t="shared" si="3"/>
        <v>0.8533683433166489</v>
      </c>
    </row>
    <row r="49" spans="1:8" ht="18.75">
      <c r="A49" s="116" t="s">
        <v>41</v>
      </c>
      <c r="B49" s="66" t="s">
        <v>42</v>
      </c>
      <c r="C49" s="116"/>
      <c r="D49" s="122">
        <f>D50+D51+D53+D52</f>
        <v>1273.8</v>
      </c>
      <c r="E49" s="122">
        <f>E50+E51+E53+E52</f>
        <v>1218.7</v>
      </c>
      <c r="F49" s="122">
        <f>F50+F51+F53+F52</f>
        <v>1040</v>
      </c>
      <c r="G49" s="51">
        <f t="shared" si="2"/>
        <v>0.8164547024650652</v>
      </c>
      <c r="H49" s="51">
        <f t="shared" si="3"/>
        <v>0.8533683433166489</v>
      </c>
    </row>
    <row r="50" spans="1:8" ht="18.75">
      <c r="A50" s="115"/>
      <c r="B50" s="77" t="s">
        <v>92</v>
      </c>
      <c r="C50" s="123" t="s">
        <v>245</v>
      </c>
      <c r="D50" s="124">
        <v>378</v>
      </c>
      <c r="E50" s="124">
        <v>284.5</v>
      </c>
      <c r="F50" s="124">
        <v>222.5</v>
      </c>
      <c r="G50" s="51">
        <f t="shared" si="2"/>
        <v>0.5886243386243386</v>
      </c>
      <c r="H50" s="51">
        <f t="shared" si="3"/>
        <v>0.7820738137082601</v>
      </c>
    </row>
    <row r="51" spans="1:9" s="16" customFormat="1" ht="20.25" customHeight="1">
      <c r="A51" s="123"/>
      <c r="B51" s="77" t="s">
        <v>197</v>
      </c>
      <c r="C51" s="123" t="s">
        <v>246</v>
      </c>
      <c r="D51" s="124">
        <v>137.3</v>
      </c>
      <c r="E51" s="124">
        <v>137.3</v>
      </c>
      <c r="F51" s="124">
        <v>137.3</v>
      </c>
      <c r="G51" s="51">
        <f t="shared" si="2"/>
        <v>1</v>
      </c>
      <c r="H51" s="51">
        <f t="shared" si="3"/>
        <v>1</v>
      </c>
      <c r="I51" s="36"/>
    </row>
    <row r="52" spans="1:9" s="16" customFormat="1" ht="20.25" customHeight="1" hidden="1">
      <c r="A52" s="123"/>
      <c r="B52" s="77" t="s">
        <v>243</v>
      </c>
      <c r="C52" s="123" t="s">
        <v>247</v>
      </c>
      <c r="D52" s="124">
        <v>0</v>
      </c>
      <c r="E52" s="124">
        <v>0</v>
      </c>
      <c r="F52" s="124">
        <v>0</v>
      </c>
      <c r="G52" s="51" t="e">
        <f t="shared" si="2"/>
        <v>#DIV/0!</v>
      </c>
      <c r="H52" s="51" t="e">
        <f t="shared" si="3"/>
        <v>#DIV/0!</v>
      </c>
      <c r="I52" s="36"/>
    </row>
    <row r="53" spans="1:9" s="16" customFormat="1" ht="39" customHeight="1">
      <c r="A53" s="123"/>
      <c r="B53" s="77" t="s">
        <v>160</v>
      </c>
      <c r="C53" s="123" t="s">
        <v>248</v>
      </c>
      <c r="D53" s="124">
        <v>758.5</v>
      </c>
      <c r="E53" s="124">
        <v>796.9</v>
      </c>
      <c r="F53" s="124">
        <v>680.2</v>
      </c>
      <c r="G53" s="51">
        <f t="shared" si="2"/>
        <v>0.8967699406723798</v>
      </c>
      <c r="H53" s="51">
        <f t="shared" si="3"/>
        <v>0.8535575354498683</v>
      </c>
      <c r="I53" s="36"/>
    </row>
    <row r="54" spans="1:8" ht="39" customHeight="1">
      <c r="A54" s="127" t="s">
        <v>117</v>
      </c>
      <c r="B54" s="95" t="s">
        <v>115</v>
      </c>
      <c r="C54" s="127"/>
      <c r="D54" s="121">
        <f aca="true" t="shared" si="6" ref="D54:F55">D55</f>
        <v>2.9</v>
      </c>
      <c r="E54" s="121">
        <f t="shared" si="6"/>
        <v>2.6</v>
      </c>
      <c r="F54" s="121">
        <f t="shared" si="6"/>
        <v>2.9</v>
      </c>
      <c r="G54" s="51">
        <f t="shared" si="2"/>
        <v>1</v>
      </c>
      <c r="H54" s="51">
        <f t="shared" si="3"/>
        <v>1.1153846153846154</v>
      </c>
    </row>
    <row r="55" spans="1:8" ht="42.75" customHeight="1">
      <c r="A55" s="125" t="s">
        <v>111</v>
      </c>
      <c r="B55" s="96" t="s">
        <v>118</v>
      </c>
      <c r="C55" s="125"/>
      <c r="D55" s="121">
        <f t="shared" si="6"/>
        <v>2.9</v>
      </c>
      <c r="E55" s="121">
        <f t="shared" si="6"/>
        <v>2.6</v>
      </c>
      <c r="F55" s="121">
        <f t="shared" si="6"/>
        <v>2.9</v>
      </c>
      <c r="G55" s="51">
        <f t="shared" si="2"/>
        <v>1</v>
      </c>
      <c r="H55" s="51">
        <f t="shared" si="3"/>
        <v>1.1153846153846154</v>
      </c>
    </row>
    <row r="56" spans="1:9" s="16" customFormat="1" ht="42" customHeight="1">
      <c r="A56" s="123"/>
      <c r="B56" s="77" t="s">
        <v>204</v>
      </c>
      <c r="C56" s="123" t="s">
        <v>249</v>
      </c>
      <c r="D56" s="124">
        <v>2.9</v>
      </c>
      <c r="E56" s="124">
        <v>2.6</v>
      </c>
      <c r="F56" s="124">
        <v>2.9</v>
      </c>
      <c r="G56" s="51">
        <f t="shared" si="2"/>
        <v>1</v>
      </c>
      <c r="H56" s="51">
        <f t="shared" si="3"/>
        <v>1.1153846153846154</v>
      </c>
      <c r="I56" s="36"/>
    </row>
    <row r="57" spans="1:8" ht="17.25" customHeight="1" hidden="1">
      <c r="A57" s="116" t="s">
        <v>43</v>
      </c>
      <c r="B57" s="66" t="s">
        <v>44</v>
      </c>
      <c r="C57" s="116"/>
      <c r="D57" s="122">
        <f aca="true" t="shared" si="7" ref="D57:F58">D58</f>
        <v>0</v>
      </c>
      <c r="E57" s="122">
        <f t="shared" si="7"/>
        <v>0</v>
      </c>
      <c r="F57" s="122">
        <f t="shared" si="7"/>
        <v>0</v>
      </c>
      <c r="G57" s="51" t="e">
        <f t="shared" si="2"/>
        <v>#DIV/0!</v>
      </c>
      <c r="H57" s="51" t="e">
        <f t="shared" si="3"/>
        <v>#DIV/0!</v>
      </c>
    </row>
    <row r="58" spans="1:8" ht="18.75" customHeight="1" hidden="1">
      <c r="A58" s="115" t="s">
        <v>47</v>
      </c>
      <c r="B58" s="67" t="s">
        <v>48</v>
      </c>
      <c r="C58" s="115"/>
      <c r="D58" s="121">
        <f t="shared" si="7"/>
        <v>0</v>
      </c>
      <c r="E58" s="121">
        <f t="shared" si="7"/>
        <v>0</v>
      </c>
      <c r="F58" s="121">
        <f t="shared" si="7"/>
        <v>0</v>
      </c>
      <c r="G58" s="51" t="e">
        <f t="shared" si="2"/>
        <v>#DIV/0!</v>
      </c>
      <c r="H58" s="51" t="e">
        <f t="shared" si="3"/>
        <v>#DIV/0!</v>
      </c>
    </row>
    <row r="59" spans="1:9" s="16" customFormat="1" ht="39" customHeight="1" hidden="1">
      <c r="A59" s="123"/>
      <c r="B59" s="77" t="s">
        <v>199</v>
      </c>
      <c r="C59" s="123" t="s">
        <v>200</v>
      </c>
      <c r="D59" s="124">
        <v>0</v>
      </c>
      <c r="E59" s="124">
        <v>0</v>
      </c>
      <c r="F59" s="124">
        <v>0</v>
      </c>
      <c r="G59" s="51" t="e">
        <f t="shared" si="2"/>
        <v>#DIV/0!</v>
      </c>
      <c r="H59" s="51" t="e">
        <f t="shared" si="3"/>
        <v>#DIV/0!</v>
      </c>
      <c r="I59" s="36"/>
    </row>
    <row r="60" spans="1:8" ht="17.25" customHeight="1">
      <c r="A60" s="116">
        <v>1000</v>
      </c>
      <c r="B60" s="66" t="s">
        <v>55</v>
      </c>
      <c r="C60" s="116"/>
      <c r="D60" s="122">
        <f>D61</f>
        <v>39</v>
      </c>
      <c r="E60" s="122">
        <f>E61</f>
        <v>27</v>
      </c>
      <c r="F60" s="122">
        <f>F61</f>
        <v>36</v>
      </c>
      <c r="G60" s="51">
        <f t="shared" si="2"/>
        <v>0.9230769230769231</v>
      </c>
      <c r="H60" s="51">
        <f t="shared" si="3"/>
        <v>1.3333333333333333</v>
      </c>
    </row>
    <row r="61" spans="1:8" ht="16.5" customHeight="1">
      <c r="A61" s="115">
        <v>1001</v>
      </c>
      <c r="B61" s="67" t="s">
        <v>161</v>
      </c>
      <c r="C61" s="115" t="s">
        <v>250</v>
      </c>
      <c r="D61" s="121">
        <v>39</v>
      </c>
      <c r="E61" s="121">
        <v>27</v>
      </c>
      <c r="F61" s="121">
        <v>36</v>
      </c>
      <c r="G61" s="51">
        <f t="shared" si="2"/>
        <v>0.9230769230769231</v>
      </c>
      <c r="H61" s="51">
        <f t="shared" si="3"/>
        <v>1.3333333333333333</v>
      </c>
    </row>
    <row r="62" spans="1:8" ht="30.75" customHeight="1">
      <c r="A62" s="116"/>
      <c r="B62" s="66" t="s">
        <v>93</v>
      </c>
      <c r="C62" s="116"/>
      <c r="D62" s="121">
        <f>D63</f>
        <v>1028.6</v>
      </c>
      <c r="E62" s="121">
        <f>E63</f>
        <v>1146</v>
      </c>
      <c r="F62" s="121">
        <f>F63</f>
        <v>1028.6</v>
      </c>
      <c r="G62" s="51">
        <f t="shared" si="2"/>
        <v>1</v>
      </c>
      <c r="H62" s="51">
        <f t="shared" si="3"/>
        <v>0.8975567190226875</v>
      </c>
    </row>
    <row r="63" spans="1:9" s="16" customFormat="1" ht="47.25">
      <c r="A63" s="123"/>
      <c r="B63" s="77" t="s">
        <v>94</v>
      </c>
      <c r="C63" s="123" t="s">
        <v>173</v>
      </c>
      <c r="D63" s="124">
        <v>1028.6</v>
      </c>
      <c r="E63" s="124">
        <v>1146</v>
      </c>
      <c r="F63" s="124">
        <v>1028.6</v>
      </c>
      <c r="G63" s="51">
        <f t="shared" si="2"/>
        <v>1</v>
      </c>
      <c r="H63" s="51">
        <f t="shared" si="3"/>
        <v>0.8975567190226875</v>
      </c>
      <c r="I63" s="36"/>
    </row>
    <row r="64" spans="1:8" ht="18.75">
      <c r="A64" s="116"/>
      <c r="B64" s="66" t="s">
        <v>62</v>
      </c>
      <c r="C64" s="71"/>
      <c r="D64" s="122">
        <f>D31+D40+D42+D45+D48++D54+D57+D60+D62</f>
        <v>6746.5</v>
      </c>
      <c r="E64" s="122">
        <f>E31+E40+E42+E45+E48++E54+E57+E60+E62</f>
        <v>5925.700000000001</v>
      </c>
      <c r="F64" s="122">
        <f>F31+F40+F42+F45+F48++F54+F57+F60+F62</f>
        <v>6066.699999999999</v>
      </c>
      <c r="G64" s="51">
        <f t="shared" si="2"/>
        <v>0.8992366412213739</v>
      </c>
      <c r="H64" s="51">
        <f t="shared" si="3"/>
        <v>1.0237946571713044</v>
      </c>
    </row>
    <row r="65" spans="1:8" ht="15.75" customHeight="1">
      <c r="A65" s="128"/>
      <c r="B65" s="67" t="s">
        <v>77</v>
      </c>
      <c r="C65" s="115"/>
      <c r="D65" s="129">
        <f>D62</f>
        <v>1028.6</v>
      </c>
      <c r="E65" s="129">
        <f>E62</f>
        <v>1146</v>
      </c>
      <c r="F65" s="129">
        <f>F62</f>
        <v>1028.6</v>
      </c>
      <c r="G65" s="51">
        <f t="shared" si="2"/>
        <v>1</v>
      </c>
      <c r="H65" s="51">
        <f t="shared" si="3"/>
        <v>0.8975567190226875</v>
      </c>
    </row>
    <row r="66" spans="1:10" ht="18">
      <c r="A66" s="130"/>
      <c r="J66" s="64"/>
    </row>
    <row r="67" spans="1:6" ht="18">
      <c r="A67" s="130"/>
      <c r="B67" s="100" t="s">
        <v>415</v>
      </c>
      <c r="C67" s="6"/>
      <c r="F67" s="52">
        <v>975.7</v>
      </c>
    </row>
    <row r="68" spans="1:3" ht="18">
      <c r="A68" s="130"/>
      <c r="B68" s="100"/>
      <c r="C68" s="6"/>
    </row>
    <row r="69" spans="1:3" ht="18" hidden="1">
      <c r="A69" s="130"/>
      <c r="B69" s="100" t="s">
        <v>78</v>
      </c>
      <c r="C69" s="6"/>
    </row>
    <row r="70" spans="1:3" ht="18" hidden="1">
      <c r="A70" s="130"/>
      <c r="B70" s="100" t="s">
        <v>79</v>
      </c>
      <c r="C70" s="6"/>
    </row>
    <row r="71" spans="1:3" ht="18" hidden="1">
      <c r="A71" s="130"/>
      <c r="B71" s="100"/>
      <c r="C71" s="6"/>
    </row>
    <row r="72" spans="1:3" ht="18" hidden="1">
      <c r="A72" s="130"/>
      <c r="B72" s="100" t="s">
        <v>80</v>
      </c>
      <c r="C72" s="6"/>
    </row>
    <row r="73" spans="1:3" ht="18" hidden="1">
      <c r="A73" s="130"/>
      <c r="B73" s="100" t="s">
        <v>81</v>
      </c>
      <c r="C73" s="6"/>
    </row>
    <row r="74" spans="1:3" ht="18" hidden="1">
      <c r="A74" s="130"/>
      <c r="B74" s="100"/>
      <c r="C74" s="6"/>
    </row>
    <row r="75" spans="1:3" ht="18" hidden="1">
      <c r="A75" s="130"/>
      <c r="B75" s="100" t="s">
        <v>82</v>
      </c>
      <c r="C75" s="6"/>
    </row>
    <row r="76" spans="1:3" ht="18" hidden="1">
      <c r="A76" s="130"/>
      <c r="B76" s="100" t="s">
        <v>83</v>
      </c>
      <c r="C76" s="6"/>
    </row>
    <row r="77" spans="1:3" ht="18" hidden="1">
      <c r="A77" s="130"/>
      <c r="B77" s="100"/>
      <c r="C77" s="6"/>
    </row>
    <row r="78" spans="1:3" ht="18" hidden="1">
      <c r="A78" s="130"/>
      <c r="B78" s="100" t="s">
        <v>84</v>
      </c>
      <c r="C78" s="6"/>
    </row>
    <row r="79" spans="1:3" ht="18" hidden="1">
      <c r="A79" s="130"/>
      <c r="B79" s="100" t="s">
        <v>85</v>
      </c>
      <c r="C79" s="6"/>
    </row>
    <row r="80" spans="1:3" ht="18" hidden="1">
      <c r="A80" s="130"/>
      <c r="B80" s="100"/>
      <c r="C80" s="6"/>
    </row>
    <row r="81" spans="1:3" ht="18" hidden="1">
      <c r="A81" s="130"/>
      <c r="B81" s="100"/>
      <c r="C81" s="6"/>
    </row>
    <row r="82" spans="1:8" ht="18">
      <c r="A82" s="130"/>
      <c r="B82" s="100" t="s">
        <v>86</v>
      </c>
      <c r="C82" s="6"/>
      <c r="F82" s="53">
        <f>F67+F26-F64</f>
        <v>900.4000000000005</v>
      </c>
      <c r="H82" s="53"/>
    </row>
    <row r="83" ht="18">
      <c r="A83" s="130"/>
    </row>
    <row r="84" ht="18">
      <c r="A84" s="130"/>
    </row>
    <row r="85" spans="1:3" ht="18">
      <c r="A85" s="130"/>
      <c r="B85" s="100" t="s">
        <v>87</v>
      </c>
      <c r="C85" s="6"/>
    </row>
    <row r="86" spans="1:3" ht="18">
      <c r="A86" s="130"/>
      <c r="B86" s="100" t="s">
        <v>88</v>
      </c>
      <c r="C86" s="6"/>
    </row>
    <row r="87" spans="1:3" ht="18">
      <c r="A87" s="130"/>
      <c r="B87" s="100" t="s">
        <v>89</v>
      </c>
      <c r="C87" s="6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23">
      <selection activeCell="G32" sqref="G32:G62"/>
    </sheetView>
  </sheetViews>
  <sheetFormatPr defaultColWidth="9.140625" defaultRowHeight="12.75"/>
  <cols>
    <col min="1" max="1" width="7.8515625" style="98" customWidth="1"/>
    <col min="2" max="2" width="38.140625" style="98" customWidth="1"/>
    <col min="3" max="3" width="11.00390625" style="130" hidden="1" customWidth="1"/>
    <col min="4" max="4" width="11.7109375" style="52" customWidth="1"/>
    <col min="5" max="5" width="11.7109375" style="52" hidden="1" customWidth="1"/>
    <col min="6" max="7" width="12.57421875" style="52" customWidth="1"/>
    <col min="8" max="8" width="11.140625" style="52" hidden="1" customWidth="1"/>
    <col min="9" max="9" width="9.140625" style="30" customWidth="1"/>
    <col min="10" max="16384" width="9.140625" style="1" customWidth="1"/>
  </cols>
  <sheetData>
    <row r="1" spans="1:9" s="5" customFormat="1" ht="52.5" customHeight="1">
      <c r="A1" s="175" t="s">
        <v>438</v>
      </c>
      <c r="B1" s="175"/>
      <c r="C1" s="175"/>
      <c r="D1" s="175"/>
      <c r="E1" s="175"/>
      <c r="F1" s="175"/>
      <c r="G1" s="175"/>
      <c r="H1" s="175"/>
      <c r="I1" s="38"/>
    </row>
    <row r="2" spans="1:8" ht="12.75" customHeight="1">
      <c r="A2" s="65"/>
      <c r="B2" s="177" t="s">
        <v>2</v>
      </c>
      <c r="C2" s="131"/>
      <c r="D2" s="172" t="s">
        <v>3</v>
      </c>
      <c r="E2" s="165" t="s">
        <v>416</v>
      </c>
      <c r="F2" s="172" t="s">
        <v>4</v>
      </c>
      <c r="G2" s="165" t="s">
        <v>391</v>
      </c>
      <c r="H2" s="165" t="s">
        <v>417</v>
      </c>
    </row>
    <row r="3" spans="1:8" ht="51" customHeight="1">
      <c r="A3" s="65"/>
      <c r="B3" s="177"/>
      <c r="C3" s="131"/>
      <c r="D3" s="172"/>
      <c r="E3" s="166"/>
      <c r="F3" s="172"/>
      <c r="G3" s="166"/>
      <c r="H3" s="166"/>
    </row>
    <row r="4" spans="1:8" ht="18.75">
      <c r="A4" s="65"/>
      <c r="B4" s="67" t="s">
        <v>76</v>
      </c>
      <c r="C4" s="114"/>
      <c r="D4" s="69">
        <f>D5+D6+D7+D8+D9+D10+D11+D12+D13+D14+D15+D16+D17+D18+D19+D20</f>
        <v>3970</v>
      </c>
      <c r="E4" s="69">
        <f>E5+E6+E7+E8+E9+E10+E11+E12+E13+E14+E15+E16+E17+E18+E19+E20</f>
        <v>1764</v>
      </c>
      <c r="F4" s="69">
        <f>F5+F6+F7+F8+F9+F10+F11+F12+F13+F14+F15+F16+F17+F18+F19+F20</f>
        <v>4388.200000000001</v>
      </c>
      <c r="G4" s="43">
        <f aca="true" t="shared" si="0" ref="G4:G28">F4/D4</f>
        <v>1.105340050377834</v>
      </c>
      <c r="H4" s="43">
        <f aca="true" t="shared" si="1" ref="H4:H28">F4/E4</f>
        <v>2.4876417233560093</v>
      </c>
    </row>
    <row r="5" spans="1:8" ht="25.5" customHeight="1">
      <c r="A5" s="65"/>
      <c r="B5" s="67" t="s">
        <v>5</v>
      </c>
      <c r="C5" s="115"/>
      <c r="D5" s="70">
        <v>153</v>
      </c>
      <c r="E5" s="70">
        <v>90</v>
      </c>
      <c r="F5" s="70">
        <v>152.3</v>
      </c>
      <c r="G5" s="43">
        <f t="shared" si="0"/>
        <v>0.9954248366013073</v>
      </c>
      <c r="H5" s="43">
        <f t="shared" si="1"/>
        <v>1.6922222222222223</v>
      </c>
    </row>
    <row r="6" spans="1:8" ht="21" customHeight="1" hidden="1">
      <c r="A6" s="65"/>
      <c r="B6" s="67" t="s">
        <v>214</v>
      </c>
      <c r="C6" s="115"/>
      <c r="D6" s="70">
        <v>0</v>
      </c>
      <c r="E6" s="70">
        <v>0</v>
      </c>
      <c r="F6" s="70">
        <v>0</v>
      </c>
      <c r="G6" s="43" t="e">
        <f t="shared" si="0"/>
        <v>#DIV/0!</v>
      </c>
      <c r="H6" s="43" t="e">
        <f t="shared" si="1"/>
        <v>#DIV/0!</v>
      </c>
    </row>
    <row r="7" spans="1:8" ht="18.75">
      <c r="A7" s="65"/>
      <c r="B7" s="67" t="s">
        <v>7</v>
      </c>
      <c r="C7" s="115"/>
      <c r="D7" s="70">
        <v>508</v>
      </c>
      <c r="E7" s="70">
        <v>500</v>
      </c>
      <c r="F7" s="70">
        <v>508.5</v>
      </c>
      <c r="G7" s="43">
        <f t="shared" si="0"/>
        <v>1.000984251968504</v>
      </c>
      <c r="H7" s="43">
        <f t="shared" si="1"/>
        <v>1.017</v>
      </c>
    </row>
    <row r="8" spans="1:8" ht="18.75">
      <c r="A8" s="65"/>
      <c r="B8" s="67" t="s">
        <v>8</v>
      </c>
      <c r="C8" s="115"/>
      <c r="D8" s="70">
        <v>255</v>
      </c>
      <c r="E8" s="70">
        <v>65</v>
      </c>
      <c r="F8" s="70">
        <v>255.3</v>
      </c>
      <c r="G8" s="43">
        <f t="shared" si="0"/>
        <v>1.0011764705882353</v>
      </c>
      <c r="H8" s="43">
        <f t="shared" si="1"/>
        <v>3.927692307692308</v>
      </c>
    </row>
    <row r="9" spans="1:8" ht="18.75">
      <c r="A9" s="65"/>
      <c r="B9" s="67" t="s">
        <v>9</v>
      </c>
      <c r="C9" s="115"/>
      <c r="D9" s="70">
        <v>2989</v>
      </c>
      <c r="E9" s="70">
        <v>1100</v>
      </c>
      <c r="F9" s="70">
        <v>3406</v>
      </c>
      <c r="G9" s="43">
        <f t="shared" si="0"/>
        <v>1.1395115423218467</v>
      </c>
      <c r="H9" s="43">
        <f t="shared" si="1"/>
        <v>3.096363636363636</v>
      </c>
    </row>
    <row r="10" spans="1:8" ht="18.75">
      <c r="A10" s="65"/>
      <c r="B10" s="67" t="s">
        <v>100</v>
      </c>
      <c r="C10" s="115"/>
      <c r="D10" s="70">
        <v>33</v>
      </c>
      <c r="E10" s="70">
        <v>9</v>
      </c>
      <c r="F10" s="70">
        <v>33.1</v>
      </c>
      <c r="G10" s="43">
        <f t="shared" si="0"/>
        <v>1.0030303030303032</v>
      </c>
      <c r="H10" s="43">
        <f t="shared" si="1"/>
        <v>3.677777777777778</v>
      </c>
    </row>
    <row r="11" spans="1:8" ht="31.5" hidden="1">
      <c r="A11" s="65"/>
      <c r="B11" s="67" t="s">
        <v>10</v>
      </c>
      <c r="C11" s="115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 hidden="1">
      <c r="A12" s="65"/>
      <c r="B12" s="67" t="s">
        <v>11</v>
      </c>
      <c r="C12" s="115"/>
      <c r="D12" s="70">
        <v>0</v>
      </c>
      <c r="E12" s="70">
        <v>0</v>
      </c>
      <c r="F12" s="70">
        <v>0</v>
      </c>
      <c r="G12" s="43" t="e">
        <f t="shared" si="0"/>
        <v>#DIV/0!</v>
      </c>
      <c r="H12" s="43" t="e">
        <f t="shared" si="1"/>
        <v>#DIV/0!</v>
      </c>
    </row>
    <row r="13" spans="1:8" ht="23.25" customHeight="1">
      <c r="A13" s="65"/>
      <c r="B13" s="67" t="s">
        <v>12</v>
      </c>
      <c r="C13" s="115"/>
      <c r="D13" s="70">
        <v>16</v>
      </c>
      <c r="E13" s="70">
        <v>0</v>
      </c>
      <c r="F13" s="70">
        <v>16.5</v>
      </c>
      <c r="G13" s="43">
        <f t="shared" si="0"/>
        <v>1.03125</v>
      </c>
      <c r="H13" s="43">
        <v>0</v>
      </c>
    </row>
    <row r="14" spans="1:8" ht="16.5" customHeight="1" hidden="1">
      <c r="A14" s="65"/>
      <c r="B14" s="67" t="s">
        <v>14</v>
      </c>
      <c r="C14" s="115"/>
      <c r="D14" s="70">
        <v>0</v>
      </c>
      <c r="E14" s="70">
        <v>0</v>
      </c>
      <c r="F14" s="70">
        <v>0</v>
      </c>
      <c r="G14" s="43" t="e">
        <f t="shared" si="0"/>
        <v>#DIV/0!</v>
      </c>
      <c r="H14" s="43" t="e">
        <f t="shared" si="1"/>
        <v>#DIV/0!</v>
      </c>
    </row>
    <row r="15" spans="1:8" ht="18" customHeight="1" hidden="1">
      <c r="A15" s="65"/>
      <c r="B15" s="67" t="s">
        <v>15</v>
      </c>
      <c r="C15" s="115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</row>
    <row r="16" spans="1:8" ht="21" customHeight="1" hidden="1">
      <c r="A16" s="65"/>
      <c r="B16" s="67" t="s">
        <v>16</v>
      </c>
      <c r="C16" s="115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31.5">
      <c r="A17" s="65"/>
      <c r="B17" s="67" t="s">
        <v>106</v>
      </c>
      <c r="C17" s="115"/>
      <c r="D17" s="70">
        <v>16</v>
      </c>
      <c r="E17" s="70">
        <v>0</v>
      </c>
      <c r="F17" s="70">
        <v>16.5</v>
      </c>
      <c r="G17" s="43">
        <f t="shared" si="0"/>
        <v>1.03125</v>
      </c>
      <c r="H17" s="43">
        <v>0</v>
      </c>
    </row>
    <row r="18" spans="1:8" ht="31.5" hidden="1">
      <c r="A18" s="65"/>
      <c r="B18" s="67" t="s">
        <v>241</v>
      </c>
      <c r="C18" s="115"/>
      <c r="D18" s="70">
        <v>0</v>
      </c>
      <c r="E18" s="70">
        <v>0</v>
      </c>
      <c r="F18" s="70">
        <v>0</v>
      </c>
      <c r="G18" s="43" t="e">
        <f t="shared" si="0"/>
        <v>#DIV/0!</v>
      </c>
      <c r="H18" s="43" t="e">
        <f t="shared" si="1"/>
        <v>#DIV/0!</v>
      </c>
    </row>
    <row r="19" spans="1:8" ht="18.75" hidden="1">
      <c r="A19" s="65"/>
      <c r="B19" s="67" t="s">
        <v>109</v>
      </c>
      <c r="C19" s="115"/>
      <c r="D19" s="70">
        <v>0</v>
      </c>
      <c r="E19" s="70">
        <v>0</v>
      </c>
      <c r="F19" s="70">
        <v>0</v>
      </c>
      <c r="G19" s="43" t="e">
        <f t="shared" si="0"/>
        <v>#DIV/0!</v>
      </c>
      <c r="H19" s="43" t="e">
        <f t="shared" si="1"/>
        <v>#DIV/0!</v>
      </c>
    </row>
    <row r="20" spans="1:8" ht="18.75" hidden="1">
      <c r="A20" s="65"/>
      <c r="B20" s="67" t="s">
        <v>21</v>
      </c>
      <c r="C20" s="115"/>
      <c r="D20" s="70">
        <v>0</v>
      </c>
      <c r="E20" s="70">
        <v>0</v>
      </c>
      <c r="F20" s="70">
        <v>0</v>
      </c>
      <c r="G20" s="43" t="e">
        <f t="shared" si="0"/>
        <v>#DIV/0!</v>
      </c>
      <c r="H20" s="43" t="e">
        <f t="shared" si="1"/>
        <v>#DIV/0!</v>
      </c>
    </row>
    <row r="21" spans="1:8" ht="31.5">
      <c r="A21" s="65"/>
      <c r="B21" s="66" t="s">
        <v>22</v>
      </c>
      <c r="C21" s="116"/>
      <c r="D21" s="70">
        <f>D22+D23+D24+D25+D26</f>
        <v>260.3</v>
      </c>
      <c r="E21" s="70">
        <f>E22+E23+E24+E25+E26</f>
        <v>193.39999999999998</v>
      </c>
      <c r="F21" s="70">
        <f>F22+F23+F24+F25+F26</f>
        <v>260.3</v>
      </c>
      <c r="G21" s="43">
        <f t="shared" si="0"/>
        <v>1</v>
      </c>
      <c r="H21" s="43">
        <f t="shared" si="1"/>
        <v>1.345915201654602</v>
      </c>
    </row>
    <row r="22" spans="1:8" ht="18.75">
      <c r="A22" s="65"/>
      <c r="B22" s="67" t="s">
        <v>23</v>
      </c>
      <c r="C22" s="115"/>
      <c r="D22" s="70">
        <v>106.4</v>
      </c>
      <c r="E22" s="70">
        <v>79.8</v>
      </c>
      <c r="F22" s="70">
        <v>106.4</v>
      </c>
      <c r="G22" s="43">
        <f t="shared" si="0"/>
        <v>1</v>
      </c>
      <c r="H22" s="43">
        <f t="shared" si="1"/>
        <v>1.3333333333333335</v>
      </c>
    </row>
    <row r="23" spans="1:8" ht="18.75">
      <c r="A23" s="65"/>
      <c r="B23" s="67" t="s">
        <v>95</v>
      </c>
      <c r="C23" s="115"/>
      <c r="D23" s="70">
        <v>153.9</v>
      </c>
      <c r="E23" s="70">
        <v>113.6</v>
      </c>
      <c r="F23" s="70">
        <v>153.9</v>
      </c>
      <c r="G23" s="43">
        <f t="shared" si="0"/>
        <v>1</v>
      </c>
      <c r="H23" s="43">
        <f t="shared" si="1"/>
        <v>1.3547535211267607</v>
      </c>
    </row>
    <row r="24" spans="1:8" ht="18.75" hidden="1">
      <c r="A24" s="65"/>
      <c r="B24" s="67" t="s">
        <v>61</v>
      </c>
      <c r="C24" s="115"/>
      <c r="D24" s="70">
        <v>0</v>
      </c>
      <c r="E24" s="70">
        <v>0</v>
      </c>
      <c r="F24" s="70">
        <v>0</v>
      </c>
      <c r="G24" s="43" t="e">
        <f t="shared" si="0"/>
        <v>#DIV/0!</v>
      </c>
      <c r="H24" s="43" t="e">
        <f t="shared" si="1"/>
        <v>#DIV/0!</v>
      </c>
    </row>
    <row r="25" spans="1:8" ht="47.25" hidden="1">
      <c r="A25" s="65"/>
      <c r="B25" s="67" t="s">
        <v>26</v>
      </c>
      <c r="C25" s="115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31.5" customHeight="1" hidden="1" thickBot="1">
      <c r="A26" s="65"/>
      <c r="B26" s="117" t="s">
        <v>141</v>
      </c>
      <c r="C26" s="118"/>
      <c r="D26" s="70">
        <v>0</v>
      </c>
      <c r="E26" s="70">
        <v>0</v>
      </c>
      <c r="F26" s="70">
        <v>0</v>
      </c>
      <c r="G26" s="43" t="e">
        <f t="shared" si="0"/>
        <v>#DIV/0!</v>
      </c>
      <c r="H26" s="43" t="e">
        <f t="shared" si="1"/>
        <v>#DIV/0!</v>
      </c>
    </row>
    <row r="27" spans="1:8" ht="18.75">
      <c r="A27" s="65"/>
      <c r="B27" s="66" t="s">
        <v>27</v>
      </c>
      <c r="C27" s="120"/>
      <c r="D27" s="70">
        <f>D4+D21</f>
        <v>4230.3</v>
      </c>
      <c r="E27" s="70">
        <f>E4+E21</f>
        <v>1957.4</v>
      </c>
      <c r="F27" s="70">
        <f>F4+F21</f>
        <v>4648.500000000001</v>
      </c>
      <c r="G27" s="43">
        <f t="shared" si="0"/>
        <v>1.098858237004468</v>
      </c>
      <c r="H27" s="43">
        <f t="shared" si="1"/>
        <v>2.3748339634208646</v>
      </c>
    </row>
    <row r="28" spans="1:8" ht="18.75" hidden="1">
      <c r="A28" s="65"/>
      <c r="B28" s="67" t="s">
        <v>101</v>
      </c>
      <c r="C28" s="115"/>
      <c r="D28" s="121">
        <f>D4</f>
        <v>3970</v>
      </c>
      <c r="E28" s="121">
        <f>E4</f>
        <v>1764</v>
      </c>
      <c r="F28" s="121">
        <f>F4</f>
        <v>4388.200000000001</v>
      </c>
      <c r="G28" s="51">
        <f t="shared" si="0"/>
        <v>1.105340050377834</v>
      </c>
      <c r="H28" s="51">
        <f t="shared" si="1"/>
        <v>2.4876417233560093</v>
      </c>
    </row>
    <row r="29" spans="1:8" ht="12.75">
      <c r="A29" s="167"/>
      <c r="B29" s="180"/>
      <c r="C29" s="180"/>
      <c r="D29" s="180"/>
      <c r="E29" s="180"/>
      <c r="F29" s="180"/>
      <c r="G29" s="180"/>
      <c r="H29" s="181"/>
    </row>
    <row r="30" spans="1:8" ht="15" customHeight="1">
      <c r="A30" s="192" t="s">
        <v>145</v>
      </c>
      <c r="B30" s="177" t="s">
        <v>28</v>
      </c>
      <c r="C30" s="193" t="s">
        <v>171</v>
      </c>
      <c r="D30" s="172" t="s">
        <v>3</v>
      </c>
      <c r="E30" s="165" t="s">
        <v>416</v>
      </c>
      <c r="F30" s="172" t="s">
        <v>4</v>
      </c>
      <c r="G30" s="165" t="s">
        <v>391</v>
      </c>
      <c r="H30" s="165" t="s">
        <v>417</v>
      </c>
    </row>
    <row r="31" spans="1:8" ht="46.5" customHeight="1">
      <c r="A31" s="192"/>
      <c r="B31" s="177"/>
      <c r="C31" s="194"/>
      <c r="D31" s="172"/>
      <c r="E31" s="166"/>
      <c r="F31" s="172"/>
      <c r="G31" s="166"/>
      <c r="H31" s="166"/>
    </row>
    <row r="32" spans="1:8" ht="20.25" customHeight="1">
      <c r="A32" s="71" t="s">
        <v>63</v>
      </c>
      <c r="B32" s="66" t="s">
        <v>29</v>
      </c>
      <c r="C32" s="116"/>
      <c r="D32" s="122">
        <f>D33+D34+D35</f>
        <v>3054.5</v>
      </c>
      <c r="E32" s="122">
        <f>E33+E34+E35</f>
        <v>1982.1000000000001</v>
      </c>
      <c r="F32" s="122">
        <f>F33+F34+F35</f>
        <v>2355.5</v>
      </c>
      <c r="G32" s="51">
        <f>F32/D32</f>
        <v>0.7711573088885251</v>
      </c>
      <c r="H32" s="51">
        <f>F32/E32</f>
        <v>1.188386055193986</v>
      </c>
    </row>
    <row r="33" spans="1:8" ht="102.75" customHeight="1">
      <c r="A33" s="68" t="s">
        <v>66</v>
      </c>
      <c r="B33" s="67" t="s">
        <v>148</v>
      </c>
      <c r="C33" s="115" t="s">
        <v>66</v>
      </c>
      <c r="D33" s="121">
        <v>2804.1</v>
      </c>
      <c r="E33" s="121">
        <v>1887.9</v>
      </c>
      <c r="F33" s="121">
        <v>2107.9</v>
      </c>
      <c r="G33" s="51">
        <f aca="true" t="shared" si="2" ref="G33:G62">F33/D33</f>
        <v>0.7517206946970508</v>
      </c>
      <c r="H33" s="51">
        <f aca="true" t="shared" si="3" ref="H33:H62">F33/E33</f>
        <v>1.1165315959531754</v>
      </c>
    </row>
    <row r="34" spans="1:8" ht="18.75" hidden="1">
      <c r="A34" s="68" t="s">
        <v>68</v>
      </c>
      <c r="B34" s="67" t="s">
        <v>32</v>
      </c>
      <c r="C34" s="115" t="s">
        <v>68</v>
      </c>
      <c r="D34" s="121">
        <v>0</v>
      </c>
      <c r="E34" s="121">
        <v>5</v>
      </c>
      <c r="F34" s="121">
        <v>0</v>
      </c>
      <c r="G34" s="51" t="e">
        <f t="shared" si="2"/>
        <v>#DIV/0!</v>
      </c>
      <c r="H34" s="51">
        <f t="shared" si="3"/>
        <v>0</v>
      </c>
    </row>
    <row r="35" spans="1:8" ht="17.25" customHeight="1">
      <c r="A35" s="68" t="s">
        <v>119</v>
      </c>
      <c r="B35" s="67" t="s">
        <v>116</v>
      </c>
      <c r="C35" s="115"/>
      <c r="D35" s="121">
        <f>D36+D37+D38</f>
        <v>250.4</v>
      </c>
      <c r="E35" s="121">
        <f>E36+E37+E38</f>
        <v>89.2</v>
      </c>
      <c r="F35" s="121">
        <f>F36+F37+F38</f>
        <v>247.6</v>
      </c>
      <c r="G35" s="51">
        <f t="shared" si="2"/>
        <v>0.9888178913738018</v>
      </c>
      <c r="H35" s="51">
        <f t="shared" si="3"/>
        <v>2.7757847533632285</v>
      </c>
    </row>
    <row r="36" spans="1:9" s="16" customFormat="1" ht="31.5">
      <c r="A36" s="76"/>
      <c r="B36" s="77" t="s">
        <v>105</v>
      </c>
      <c r="C36" s="123" t="s">
        <v>244</v>
      </c>
      <c r="D36" s="124">
        <v>4.4</v>
      </c>
      <c r="E36" s="124">
        <v>2.2</v>
      </c>
      <c r="F36" s="124">
        <v>1.6</v>
      </c>
      <c r="G36" s="51">
        <f t="shared" si="2"/>
        <v>0.36363636363636365</v>
      </c>
      <c r="H36" s="51">
        <f t="shared" si="3"/>
        <v>0.7272727272727273</v>
      </c>
      <c r="I36" s="36"/>
    </row>
    <row r="37" spans="1:9" s="16" customFormat="1" ht="47.25">
      <c r="A37" s="76"/>
      <c r="B37" s="77" t="s">
        <v>180</v>
      </c>
      <c r="C37" s="123" t="s">
        <v>276</v>
      </c>
      <c r="D37" s="124">
        <v>135</v>
      </c>
      <c r="E37" s="124">
        <v>87</v>
      </c>
      <c r="F37" s="124">
        <v>135</v>
      </c>
      <c r="G37" s="51">
        <f t="shared" si="2"/>
        <v>1</v>
      </c>
      <c r="H37" s="51">
        <f t="shared" si="3"/>
        <v>1.5517241379310345</v>
      </c>
      <c r="I37" s="36"/>
    </row>
    <row r="38" spans="1:9" s="16" customFormat="1" ht="47.25">
      <c r="A38" s="76"/>
      <c r="B38" s="77" t="s">
        <v>365</v>
      </c>
      <c r="C38" s="123" t="s">
        <v>364</v>
      </c>
      <c r="D38" s="124">
        <v>111</v>
      </c>
      <c r="E38" s="124"/>
      <c r="F38" s="124">
        <v>111</v>
      </c>
      <c r="G38" s="51">
        <f t="shared" si="2"/>
        <v>1</v>
      </c>
      <c r="H38" s="51"/>
      <c r="I38" s="36"/>
    </row>
    <row r="39" spans="1:8" ht="17.25" customHeight="1">
      <c r="A39" s="71" t="s">
        <v>102</v>
      </c>
      <c r="B39" s="66" t="s">
        <v>97</v>
      </c>
      <c r="C39" s="116"/>
      <c r="D39" s="122">
        <f>D40</f>
        <v>153.9</v>
      </c>
      <c r="E39" s="122">
        <f>E40</f>
        <v>113.6</v>
      </c>
      <c r="F39" s="122">
        <f>F40</f>
        <v>153.9</v>
      </c>
      <c r="G39" s="51">
        <f t="shared" si="2"/>
        <v>1</v>
      </c>
      <c r="H39" s="51">
        <f t="shared" si="3"/>
        <v>1.3547535211267607</v>
      </c>
    </row>
    <row r="40" spans="1:8" ht="47.25">
      <c r="A40" s="68" t="s">
        <v>103</v>
      </c>
      <c r="B40" s="67" t="s">
        <v>152</v>
      </c>
      <c r="C40" s="115" t="s">
        <v>201</v>
      </c>
      <c r="D40" s="121">
        <v>153.9</v>
      </c>
      <c r="E40" s="121">
        <v>113.6</v>
      </c>
      <c r="F40" s="121">
        <v>153.9</v>
      </c>
      <c r="G40" s="51">
        <f t="shared" si="2"/>
        <v>1</v>
      </c>
      <c r="H40" s="51">
        <f t="shared" si="3"/>
        <v>1.3547535211267607</v>
      </c>
    </row>
    <row r="41" spans="1:9" ht="31.5" hidden="1">
      <c r="A41" s="71" t="s">
        <v>69</v>
      </c>
      <c r="B41" s="66" t="s">
        <v>35</v>
      </c>
      <c r="C41" s="116"/>
      <c r="D41" s="122">
        <f>D42</f>
        <v>0</v>
      </c>
      <c r="E41" s="122">
        <f>E42</f>
        <v>0</v>
      </c>
      <c r="F41" s="122">
        <f>F42</f>
        <v>0</v>
      </c>
      <c r="G41" s="51" t="e">
        <f t="shared" si="2"/>
        <v>#DIV/0!</v>
      </c>
      <c r="H41" s="51" t="e">
        <f t="shared" si="3"/>
        <v>#DIV/0!</v>
      </c>
      <c r="I41" s="37"/>
    </row>
    <row r="42" spans="1:8" ht="31.5" hidden="1">
      <c r="A42" s="68" t="s">
        <v>104</v>
      </c>
      <c r="B42" s="67" t="s">
        <v>99</v>
      </c>
      <c r="C42" s="115"/>
      <c r="D42" s="121">
        <f>D43</f>
        <v>0</v>
      </c>
      <c r="E42" s="121">
        <f>E43</f>
        <v>0</v>
      </c>
      <c r="F42" s="121">
        <v>0</v>
      </c>
      <c r="G42" s="51" t="e">
        <f t="shared" si="2"/>
        <v>#DIV/0!</v>
      </c>
      <c r="H42" s="51" t="e">
        <f t="shared" si="3"/>
        <v>#DIV/0!</v>
      </c>
    </row>
    <row r="43" spans="1:9" s="16" customFormat="1" ht="54.75" customHeight="1" hidden="1">
      <c r="A43" s="76"/>
      <c r="B43" s="77" t="s">
        <v>203</v>
      </c>
      <c r="C43" s="123" t="s">
        <v>202</v>
      </c>
      <c r="D43" s="124">
        <v>0</v>
      </c>
      <c r="E43" s="124">
        <v>0</v>
      </c>
      <c r="F43" s="124">
        <v>0</v>
      </c>
      <c r="G43" s="51" t="e">
        <f t="shared" si="2"/>
        <v>#DIV/0!</v>
      </c>
      <c r="H43" s="51" t="e">
        <f t="shared" si="3"/>
        <v>#DIV/0!</v>
      </c>
      <c r="I43" s="36"/>
    </row>
    <row r="44" spans="1:9" s="16" customFormat="1" ht="21.75" customHeight="1" hidden="1">
      <c r="A44" s="71" t="s">
        <v>70</v>
      </c>
      <c r="B44" s="66" t="s">
        <v>37</v>
      </c>
      <c r="C44" s="116"/>
      <c r="D44" s="122">
        <f aca="true" t="shared" si="4" ref="D44:F45">D45</f>
        <v>0</v>
      </c>
      <c r="E44" s="122">
        <f t="shared" si="4"/>
        <v>0</v>
      </c>
      <c r="F44" s="122">
        <f t="shared" si="4"/>
        <v>0</v>
      </c>
      <c r="G44" s="51" t="e">
        <f t="shared" si="2"/>
        <v>#DIV/0!</v>
      </c>
      <c r="H44" s="51" t="e">
        <f t="shared" si="3"/>
        <v>#DIV/0!</v>
      </c>
      <c r="I44" s="36"/>
    </row>
    <row r="45" spans="1:9" s="16" customFormat="1" ht="33" customHeight="1" hidden="1">
      <c r="A45" s="83" t="s">
        <v>71</v>
      </c>
      <c r="B45" s="96" t="s">
        <v>114</v>
      </c>
      <c r="C45" s="115"/>
      <c r="D45" s="121">
        <f t="shared" si="4"/>
        <v>0</v>
      </c>
      <c r="E45" s="121">
        <f t="shared" si="4"/>
        <v>0</v>
      </c>
      <c r="F45" s="121">
        <f t="shared" si="4"/>
        <v>0</v>
      </c>
      <c r="G45" s="51" t="e">
        <f t="shared" si="2"/>
        <v>#DIV/0!</v>
      </c>
      <c r="H45" s="51" t="e">
        <f t="shared" si="3"/>
        <v>#DIV/0!</v>
      </c>
      <c r="I45" s="36"/>
    </row>
    <row r="46" spans="1:9" s="16" customFormat="1" ht="32.25" customHeight="1" hidden="1">
      <c r="A46" s="76"/>
      <c r="B46" s="91" t="s">
        <v>114</v>
      </c>
      <c r="C46" s="123" t="s">
        <v>210</v>
      </c>
      <c r="D46" s="124">
        <f>0</f>
        <v>0</v>
      </c>
      <c r="E46" s="124">
        <f>0</f>
        <v>0</v>
      </c>
      <c r="F46" s="124">
        <f>0</f>
        <v>0</v>
      </c>
      <c r="G46" s="51" t="e">
        <f t="shared" si="2"/>
        <v>#DIV/0!</v>
      </c>
      <c r="H46" s="51" t="e">
        <f t="shared" si="3"/>
        <v>#DIV/0!</v>
      </c>
      <c r="I46" s="36"/>
    </row>
    <row r="47" spans="1:8" ht="31.5">
      <c r="A47" s="71" t="s">
        <v>72</v>
      </c>
      <c r="B47" s="66" t="s">
        <v>38</v>
      </c>
      <c r="C47" s="116"/>
      <c r="D47" s="122">
        <f>D48</f>
        <v>839.2</v>
      </c>
      <c r="E47" s="122">
        <f>E48</f>
        <v>671.5999999999999</v>
      </c>
      <c r="F47" s="122">
        <f>F48</f>
        <v>442.5</v>
      </c>
      <c r="G47" s="51">
        <f t="shared" si="2"/>
        <v>0.5272878932316492</v>
      </c>
      <c r="H47" s="51">
        <f t="shared" si="3"/>
        <v>0.6588743299583086</v>
      </c>
    </row>
    <row r="48" spans="1:8" ht="18.75">
      <c r="A48" s="68" t="s">
        <v>41</v>
      </c>
      <c r="B48" s="67" t="s">
        <v>42</v>
      </c>
      <c r="C48" s="115"/>
      <c r="D48" s="121">
        <f>D49+D50+D52+D51</f>
        <v>839.2</v>
      </c>
      <c r="E48" s="121">
        <f>E49+E50+E52+E51</f>
        <v>671.5999999999999</v>
      </c>
      <c r="F48" s="121">
        <f>F49+F50+F52+F51</f>
        <v>442.5</v>
      </c>
      <c r="G48" s="51">
        <f t="shared" si="2"/>
        <v>0.5272878932316492</v>
      </c>
      <c r="H48" s="51">
        <f t="shared" si="3"/>
        <v>0.6588743299583086</v>
      </c>
    </row>
    <row r="49" spans="1:9" s="16" customFormat="1" ht="25.5">
      <c r="A49" s="76"/>
      <c r="B49" s="77" t="s">
        <v>159</v>
      </c>
      <c r="C49" s="123" t="s">
        <v>245</v>
      </c>
      <c r="D49" s="124">
        <v>639.2</v>
      </c>
      <c r="E49" s="124">
        <v>378.7</v>
      </c>
      <c r="F49" s="124">
        <v>408.4</v>
      </c>
      <c r="G49" s="51">
        <f t="shared" si="2"/>
        <v>0.6389236545682102</v>
      </c>
      <c r="H49" s="51">
        <f t="shared" si="3"/>
        <v>1.0784261948772116</v>
      </c>
      <c r="I49" s="36"/>
    </row>
    <row r="50" spans="1:9" s="16" customFormat="1" ht="18" customHeight="1" hidden="1">
      <c r="A50" s="76"/>
      <c r="B50" s="77" t="s">
        <v>197</v>
      </c>
      <c r="C50" s="123" t="s">
        <v>246</v>
      </c>
      <c r="D50" s="124">
        <v>0</v>
      </c>
      <c r="E50" s="124">
        <v>10</v>
      </c>
      <c r="F50" s="124">
        <v>0</v>
      </c>
      <c r="G50" s="51" t="e">
        <f t="shared" si="2"/>
        <v>#DIV/0!</v>
      </c>
      <c r="H50" s="51">
        <f t="shared" si="3"/>
        <v>0</v>
      </c>
      <c r="I50" s="36"/>
    </row>
    <row r="51" spans="1:9" s="16" customFormat="1" ht="18" customHeight="1" hidden="1">
      <c r="A51" s="76"/>
      <c r="B51" s="77" t="s">
        <v>243</v>
      </c>
      <c r="C51" s="123" t="s">
        <v>247</v>
      </c>
      <c r="D51" s="124">
        <v>0</v>
      </c>
      <c r="E51" s="124">
        <v>15</v>
      </c>
      <c r="F51" s="124">
        <v>0</v>
      </c>
      <c r="G51" s="51" t="e">
        <f t="shared" si="2"/>
        <v>#DIV/0!</v>
      </c>
      <c r="H51" s="51">
        <f t="shared" si="3"/>
        <v>0</v>
      </c>
      <c r="I51" s="36"/>
    </row>
    <row r="52" spans="1:9" s="16" customFormat="1" ht="34.5" customHeight="1">
      <c r="A52" s="76"/>
      <c r="B52" s="77" t="s">
        <v>160</v>
      </c>
      <c r="C52" s="123" t="s">
        <v>248</v>
      </c>
      <c r="D52" s="124">
        <v>200</v>
      </c>
      <c r="E52" s="124">
        <v>267.9</v>
      </c>
      <c r="F52" s="124">
        <v>34.1</v>
      </c>
      <c r="G52" s="51">
        <f t="shared" si="2"/>
        <v>0.1705</v>
      </c>
      <c r="H52" s="51">
        <f t="shared" si="3"/>
        <v>0.12728630085852932</v>
      </c>
      <c r="I52" s="36"/>
    </row>
    <row r="53" spans="1:8" ht="29.25" customHeight="1">
      <c r="A53" s="94" t="s">
        <v>117</v>
      </c>
      <c r="B53" s="95" t="s">
        <v>115</v>
      </c>
      <c r="C53" s="127"/>
      <c r="D53" s="132">
        <f>D55</f>
        <v>1.1</v>
      </c>
      <c r="E53" s="132">
        <f>E55</f>
        <v>0.8</v>
      </c>
      <c r="F53" s="132">
        <f>F55</f>
        <v>1.1</v>
      </c>
      <c r="G53" s="51">
        <f t="shared" si="2"/>
        <v>1</v>
      </c>
      <c r="H53" s="51">
        <f t="shared" si="3"/>
        <v>1.375</v>
      </c>
    </row>
    <row r="54" spans="1:8" ht="38.25" customHeight="1">
      <c r="A54" s="83" t="s">
        <v>111</v>
      </c>
      <c r="B54" s="96" t="s">
        <v>118</v>
      </c>
      <c r="C54" s="125"/>
      <c r="D54" s="121">
        <f>D55</f>
        <v>1.1</v>
      </c>
      <c r="E54" s="121">
        <f>E55</f>
        <v>0.8</v>
      </c>
      <c r="F54" s="121">
        <f>F55</f>
        <v>1.1</v>
      </c>
      <c r="G54" s="51">
        <f t="shared" si="2"/>
        <v>1</v>
      </c>
      <c r="H54" s="51">
        <f t="shared" si="3"/>
        <v>1.375</v>
      </c>
    </row>
    <row r="55" spans="1:9" s="16" customFormat="1" ht="36.75" customHeight="1">
      <c r="A55" s="76"/>
      <c r="B55" s="77" t="s">
        <v>204</v>
      </c>
      <c r="C55" s="123" t="s">
        <v>249</v>
      </c>
      <c r="D55" s="124">
        <v>1.1</v>
      </c>
      <c r="E55" s="124">
        <v>0.8</v>
      </c>
      <c r="F55" s="124">
        <v>1.1</v>
      </c>
      <c r="G55" s="51">
        <f t="shared" si="2"/>
        <v>1</v>
      </c>
      <c r="H55" s="51">
        <f t="shared" si="3"/>
        <v>1.375</v>
      </c>
      <c r="I55" s="36"/>
    </row>
    <row r="56" spans="1:8" ht="17.25" customHeight="1" hidden="1">
      <c r="A56" s="71" t="s">
        <v>54</v>
      </c>
      <c r="B56" s="66" t="s">
        <v>55</v>
      </c>
      <c r="C56" s="116"/>
      <c r="D56" s="122">
        <f>D57</f>
        <v>0</v>
      </c>
      <c r="E56" s="122">
        <f>E57</f>
        <v>22.5</v>
      </c>
      <c r="F56" s="122">
        <f>F57</f>
        <v>0</v>
      </c>
      <c r="G56" s="51" t="e">
        <f t="shared" si="2"/>
        <v>#DIV/0!</v>
      </c>
      <c r="H56" s="51">
        <f t="shared" si="3"/>
        <v>0</v>
      </c>
    </row>
    <row r="57" spans="1:8" ht="18.75" hidden="1">
      <c r="A57" s="68" t="s">
        <v>56</v>
      </c>
      <c r="B57" s="67" t="s">
        <v>161</v>
      </c>
      <c r="C57" s="115" t="s">
        <v>250</v>
      </c>
      <c r="D57" s="121">
        <v>0</v>
      </c>
      <c r="E57" s="121">
        <v>22.5</v>
      </c>
      <c r="F57" s="121">
        <f>F58</f>
        <v>0</v>
      </c>
      <c r="G57" s="51" t="e">
        <f t="shared" si="2"/>
        <v>#DIV/0!</v>
      </c>
      <c r="H57" s="51">
        <f t="shared" si="3"/>
        <v>0</v>
      </c>
    </row>
    <row r="58" spans="1:9" s="16" customFormat="1" ht="27" customHeight="1" hidden="1">
      <c r="A58" s="76"/>
      <c r="B58" s="77" t="s">
        <v>199</v>
      </c>
      <c r="C58" s="123" t="s">
        <v>200</v>
      </c>
      <c r="D58" s="124">
        <v>0</v>
      </c>
      <c r="E58" s="124">
        <v>0</v>
      </c>
      <c r="F58" s="124">
        <v>0</v>
      </c>
      <c r="G58" s="51" t="e">
        <f t="shared" si="2"/>
        <v>#DIV/0!</v>
      </c>
      <c r="H58" s="51" t="e">
        <f t="shared" si="3"/>
        <v>#DIV/0!</v>
      </c>
      <c r="I58" s="36"/>
    </row>
    <row r="59" spans="1:8" ht="37.5" customHeight="1">
      <c r="A59" s="71"/>
      <c r="B59" s="66" t="s">
        <v>93</v>
      </c>
      <c r="C59" s="116"/>
      <c r="D59" s="121">
        <f>D60</f>
        <v>1231.2</v>
      </c>
      <c r="E59" s="121">
        <f>E60</f>
        <v>923.4</v>
      </c>
      <c r="F59" s="121">
        <f>F60</f>
        <v>1231.2</v>
      </c>
      <c r="G59" s="51">
        <f t="shared" si="2"/>
        <v>1</v>
      </c>
      <c r="H59" s="51">
        <f t="shared" si="3"/>
        <v>1.3333333333333335</v>
      </c>
    </row>
    <row r="60" spans="1:9" s="16" customFormat="1" ht="31.5">
      <c r="A60" s="76"/>
      <c r="B60" s="77" t="s">
        <v>94</v>
      </c>
      <c r="C60" s="123" t="s">
        <v>173</v>
      </c>
      <c r="D60" s="124">
        <v>1231.2</v>
      </c>
      <c r="E60" s="124">
        <v>923.4</v>
      </c>
      <c r="F60" s="124">
        <v>1231.2</v>
      </c>
      <c r="G60" s="51">
        <f t="shared" si="2"/>
        <v>1</v>
      </c>
      <c r="H60" s="51">
        <f t="shared" si="3"/>
        <v>1.3333333333333335</v>
      </c>
      <c r="I60" s="36"/>
    </row>
    <row r="61" spans="1:8" ht="24.75" customHeight="1">
      <c r="A61" s="68"/>
      <c r="B61" s="66" t="s">
        <v>62</v>
      </c>
      <c r="C61" s="71"/>
      <c r="D61" s="122">
        <f>D32+D39+D41+D44+D47+D53+D56+D59</f>
        <v>5279.900000000001</v>
      </c>
      <c r="E61" s="122">
        <f>E32+E39+E41+E44+E47+E53+E56+E59</f>
        <v>3714.0000000000005</v>
      </c>
      <c r="F61" s="122">
        <f>F32+F39+F41+F44+F47+F53+F56+F59</f>
        <v>4184.2</v>
      </c>
      <c r="G61" s="51">
        <f t="shared" si="2"/>
        <v>0.7924771302486788</v>
      </c>
      <c r="H61" s="51">
        <f t="shared" si="3"/>
        <v>1.1266020463112545</v>
      </c>
    </row>
    <row r="62" spans="1:8" ht="18.75">
      <c r="A62" s="133"/>
      <c r="B62" s="67" t="s">
        <v>77</v>
      </c>
      <c r="C62" s="115"/>
      <c r="D62" s="129">
        <f>D59</f>
        <v>1231.2</v>
      </c>
      <c r="E62" s="129">
        <f>E59</f>
        <v>923.4</v>
      </c>
      <c r="F62" s="129">
        <f>F59</f>
        <v>1231.2</v>
      </c>
      <c r="G62" s="51">
        <f t="shared" si="2"/>
        <v>1</v>
      </c>
      <c r="H62" s="51">
        <f t="shared" si="3"/>
        <v>1.3333333333333335</v>
      </c>
    </row>
    <row r="63" ht="18">
      <c r="A63" s="101"/>
    </row>
    <row r="64" ht="18">
      <c r="A64" s="99"/>
    </row>
    <row r="65" spans="1:6" ht="18">
      <c r="A65" s="99"/>
      <c r="B65" s="100" t="s">
        <v>415</v>
      </c>
      <c r="C65" s="6"/>
      <c r="F65" s="52">
        <v>1049.6</v>
      </c>
    </row>
    <row r="66" spans="1:3" ht="18">
      <c r="A66" s="99"/>
      <c r="B66" s="100"/>
      <c r="C66" s="6"/>
    </row>
    <row r="67" spans="1:6" ht="18" hidden="1">
      <c r="A67" s="99"/>
      <c r="B67" s="100" t="s">
        <v>78</v>
      </c>
      <c r="C67" s="6"/>
      <c r="F67" s="53"/>
    </row>
    <row r="68" spans="1:3" ht="18" hidden="1">
      <c r="A68" s="99"/>
      <c r="B68" s="100" t="s">
        <v>79</v>
      </c>
      <c r="C68" s="6"/>
    </row>
    <row r="69" spans="2:3" ht="18" hidden="1">
      <c r="B69" s="100"/>
      <c r="C69" s="6"/>
    </row>
    <row r="70" spans="2:3" ht="18" hidden="1">
      <c r="B70" s="100" t="s">
        <v>80</v>
      </c>
      <c r="C70" s="6"/>
    </row>
    <row r="71" spans="2:3" ht="18" hidden="1">
      <c r="B71" s="100" t="s">
        <v>81</v>
      </c>
      <c r="C71" s="6"/>
    </row>
    <row r="72" spans="2:3" ht="18" hidden="1">
      <c r="B72" s="100"/>
      <c r="C72" s="6"/>
    </row>
    <row r="73" spans="2:3" ht="18" hidden="1">
      <c r="B73" s="100" t="s">
        <v>82</v>
      </c>
      <c r="C73" s="6"/>
    </row>
    <row r="74" spans="2:3" ht="18" hidden="1">
      <c r="B74" s="100" t="s">
        <v>83</v>
      </c>
      <c r="C74" s="6"/>
    </row>
    <row r="75" spans="2:3" ht="18" hidden="1">
      <c r="B75" s="100"/>
      <c r="C75" s="6"/>
    </row>
    <row r="76" spans="2:3" ht="18" hidden="1">
      <c r="B76" s="100" t="s">
        <v>84</v>
      </c>
      <c r="C76" s="6"/>
    </row>
    <row r="77" spans="2:3" ht="18" hidden="1">
      <c r="B77" s="100" t="s">
        <v>85</v>
      </c>
      <c r="C77" s="6"/>
    </row>
    <row r="78" spans="2:3" ht="18" hidden="1">
      <c r="B78" s="100"/>
      <c r="C78" s="6"/>
    </row>
    <row r="79" spans="2:3" ht="18">
      <c r="B79" s="100"/>
      <c r="C79" s="6"/>
    </row>
    <row r="80" spans="2:8" ht="18">
      <c r="B80" s="100" t="s">
        <v>86</v>
      </c>
      <c r="C80" s="6"/>
      <c r="F80" s="53">
        <f>F65+F27-F61</f>
        <v>1513.9000000000005</v>
      </c>
      <c r="H80" s="53"/>
    </row>
    <row r="83" spans="2:3" ht="18">
      <c r="B83" s="100" t="s">
        <v>87</v>
      </c>
      <c r="C83" s="6"/>
    </row>
    <row r="84" spans="2:3" ht="18">
      <c r="B84" s="100" t="s">
        <v>88</v>
      </c>
      <c r="C84" s="6"/>
    </row>
    <row r="85" spans="2:3" ht="18">
      <c r="B85" s="100" t="s">
        <v>89</v>
      </c>
      <c r="C85" s="6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9"/>
  <sheetViews>
    <sheetView zoomScalePageLayoutView="0" workbookViewId="0" topLeftCell="A26">
      <selection activeCell="G31" sqref="G31:G64"/>
    </sheetView>
  </sheetViews>
  <sheetFormatPr defaultColWidth="9.140625" defaultRowHeight="12.75"/>
  <cols>
    <col min="1" max="1" width="8.00390625" style="98" customWidth="1"/>
    <col min="2" max="2" width="32.140625" style="98" customWidth="1"/>
    <col min="3" max="3" width="11.00390625" style="130" hidden="1" customWidth="1"/>
    <col min="4" max="4" width="11.8515625" style="52" customWidth="1"/>
    <col min="5" max="5" width="11.8515625" style="52" hidden="1" customWidth="1"/>
    <col min="6" max="7" width="11.57421875" style="52" customWidth="1"/>
    <col min="8" max="8" width="12.140625" style="52" hidden="1" customWidth="1"/>
    <col min="9" max="16384" width="9.140625" style="1" customWidth="1"/>
  </cols>
  <sheetData>
    <row r="1" spans="1:8" s="5" customFormat="1" ht="58.5" customHeight="1">
      <c r="A1" s="175" t="s">
        <v>439</v>
      </c>
      <c r="B1" s="175"/>
      <c r="C1" s="175"/>
      <c r="D1" s="175"/>
      <c r="E1" s="175"/>
      <c r="F1" s="175"/>
      <c r="G1" s="175"/>
      <c r="H1" s="175"/>
    </row>
    <row r="2" spans="1:8" ht="12.75" customHeight="1">
      <c r="A2" s="65"/>
      <c r="B2" s="177" t="s">
        <v>2</v>
      </c>
      <c r="C2" s="131"/>
      <c r="D2" s="172" t="s">
        <v>3</v>
      </c>
      <c r="E2" s="165" t="s">
        <v>416</v>
      </c>
      <c r="F2" s="172" t="s">
        <v>4</v>
      </c>
      <c r="G2" s="165" t="s">
        <v>391</v>
      </c>
      <c r="H2" s="165" t="s">
        <v>417</v>
      </c>
    </row>
    <row r="3" spans="1:8" ht="24.75" customHeight="1">
      <c r="A3" s="65"/>
      <c r="B3" s="177"/>
      <c r="C3" s="131"/>
      <c r="D3" s="172"/>
      <c r="E3" s="166"/>
      <c r="F3" s="172"/>
      <c r="G3" s="166"/>
      <c r="H3" s="166"/>
    </row>
    <row r="4" spans="1:8" ht="31.5">
      <c r="A4" s="65"/>
      <c r="B4" s="67" t="s">
        <v>76</v>
      </c>
      <c r="C4" s="114"/>
      <c r="D4" s="69">
        <f>D5+D6+D7+D8+D9+D10+D11+D12+D13+D14+D15+D16+D17+D18+D19</f>
        <v>3042</v>
      </c>
      <c r="E4" s="69">
        <f>E5+E6+E7+E8+E9+E10+E11+E12+E13+E14+E15+E16+E17+E18+E19</f>
        <v>1239</v>
      </c>
      <c r="F4" s="69">
        <f>F5+F6+F7+F8+F9+F10+F11+F12+F13+F14+F15+F16+F17+F18+F19</f>
        <v>3422.1</v>
      </c>
      <c r="G4" s="43">
        <f>F4/D4</f>
        <v>1.1249506903353057</v>
      </c>
      <c r="H4" s="43">
        <f>F4/E4</f>
        <v>2.7619854721549637</v>
      </c>
    </row>
    <row r="5" spans="1:8" ht="18.75">
      <c r="A5" s="65"/>
      <c r="B5" s="67" t="s">
        <v>5</v>
      </c>
      <c r="C5" s="115"/>
      <c r="D5" s="70">
        <v>350</v>
      </c>
      <c r="E5" s="70">
        <v>250</v>
      </c>
      <c r="F5" s="70">
        <v>357.1</v>
      </c>
      <c r="G5" s="43">
        <f aca="true" t="shared" si="0" ref="G5:G26">F5/D5</f>
        <v>1.0202857142857142</v>
      </c>
      <c r="H5" s="43">
        <f aca="true" t="shared" si="1" ref="H5:H26">F5/E5</f>
        <v>1.4284000000000001</v>
      </c>
    </row>
    <row r="6" spans="1:8" ht="18.75" hidden="1">
      <c r="A6" s="65"/>
      <c r="B6" s="67" t="s">
        <v>214</v>
      </c>
      <c r="C6" s="115"/>
      <c r="D6" s="70">
        <v>0</v>
      </c>
      <c r="E6" s="70">
        <v>0</v>
      </c>
      <c r="F6" s="70">
        <v>0</v>
      </c>
      <c r="G6" s="43" t="e">
        <f t="shared" si="0"/>
        <v>#DIV/0!</v>
      </c>
      <c r="H6" s="43" t="e">
        <f t="shared" si="1"/>
        <v>#DIV/0!</v>
      </c>
    </row>
    <row r="7" spans="1:8" ht="18.75">
      <c r="A7" s="65"/>
      <c r="B7" s="67" t="s">
        <v>7</v>
      </c>
      <c r="C7" s="115"/>
      <c r="D7" s="70">
        <v>360</v>
      </c>
      <c r="E7" s="70">
        <v>110</v>
      </c>
      <c r="F7" s="70">
        <v>360.2</v>
      </c>
      <c r="G7" s="43">
        <f t="shared" si="0"/>
        <v>1.0005555555555554</v>
      </c>
      <c r="H7" s="43">
        <f t="shared" si="1"/>
        <v>3.2745454545454544</v>
      </c>
    </row>
    <row r="8" spans="1:8" ht="18.75">
      <c r="A8" s="65"/>
      <c r="B8" s="67" t="s">
        <v>8</v>
      </c>
      <c r="C8" s="115"/>
      <c r="D8" s="70">
        <v>204</v>
      </c>
      <c r="E8" s="70">
        <v>70</v>
      </c>
      <c r="F8" s="70">
        <v>204.6</v>
      </c>
      <c r="G8" s="43">
        <f t="shared" si="0"/>
        <v>1.0029411764705882</v>
      </c>
      <c r="H8" s="43">
        <f t="shared" si="1"/>
        <v>2.9228571428571426</v>
      </c>
    </row>
    <row r="9" spans="1:8" ht="18.75">
      <c r="A9" s="65"/>
      <c r="B9" s="67" t="s">
        <v>9</v>
      </c>
      <c r="C9" s="115"/>
      <c r="D9" s="70">
        <v>2127.8</v>
      </c>
      <c r="E9" s="70">
        <v>800</v>
      </c>
      <c r="F9" s="70">
        <v>2500</v>
      </c>
      <c r="G9" s="43">
        <f t="shared" si="0"/>
        <v>1.174922455117962</v>
      </c>
      <c r="H9" s="43">
        <f t="shared" si="1"/>
        <v>3.125</v>
      </c>
    </row>
    <row r="10" spans="1:8" ht="18.75">
      <c r="A10" s="65"/>
      <c r="B10" s="67" t="s">
        <v>100</v>
      </c>
      <c r="C10" s="115"/>
      <c r="D10" s="70">
        <v>0.2</v>
      </c>
      <c r="E10" s="70">
        <v>9</v>
      </c>
      <c r="F10" s="70">
        <v>0.2</v>
      </c>
      <c r="G10" s="43">
        <f t="shared" si="0"/>
        <v>1</v>
      </c>
      <c r="H10" s="43">
        <f t="shared" si="1"/>
        <v>0.022222222222222223</v>
      </c>
    </row>
    <row r="11" spans="1:8" ht="31.5" hidden="1">
      <c r="A11" s="65"/>
      <c r="B11" s="67" t="s">
        <v>10</v>
      </c>
      <c r="C11" s="115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 hidden="1">
      <c r="A12" s="65"/>
      <c r="B12" s="67" t="s">
        <v>11</v>
      </c>
      <c r="C12" s="115"/>
      <c r="D12" s="70">
        <v>0</v>
      </c>
      <c r="E12" s="70">
        <v>0</v>
      </c>
      <c r="F12" s="70">
        <v>0</v>
      </c>
      <c r="G12" s="43" t="e">
        <f t="shared" si="0"/>
        <v>#DIV/0!</v>
      </c>
      <c r="H12" s="43" t="e">
        <f t="shared" si="1"/>
        <v>#DIV/0!</v>
      </c>
    </row>
    <row r="13" spans="1:8" ht="18.75" hidden="1">
      <c r="A13" s="65"/>
      <c r="B13" s="67" t="s">
        <v>12</v>
      </c>
      <c r="C13" s="115"/>
      <c r="D13" s="70">
        <v>0</v>
      </c>
      <c r="E13" s="70">
        <v>0</v>
      </c>
      <c r="F13" s="70">
        <v>0</v>
      </c>
      <c r="G13" s="43" t="e">
        <f t="shared" si="0"/>
        <v>#DIV/0!</v>
      </c>
      <c r="H13" s="43" t="e">
        <f t="shared" si="1"/>
        <v>#DIV/0!</v>
      </c>
    </row>
    <row r="14" spans="1:8" ht="18.75" hidden="1">
      <c r="A14" s="65"/>
      <c r="B14" s="67" t="s">
        <v>14</v>
      </c>
      <c r="C14" s="115"/>
      <c r="D14" s="70">
        <v>0</v>
      </c>
      <c r="E14" s="70">
        <v>0</v>
      </c>
      <c r="F14" s="70">
        <v>0</v>
      </c>
      <c r="G14" s="43" t="e">
        <f t="shared" si="0"/>
        <v>#DIV/0!</v>
      </c>
      <c r="H14" s="43" t="e">
        <f t="shared" si="1"/>
        <v>#DIV/0!</v>
      </c>
    </row>
    <row r="15" spans="1:8" ht="23.25" customHeight="1" hidden="1">
      <c r="A15" s="65"/>
      <c r="B15" s="67" t="s">
        <v>15</v>
      </c>
      <c r="C15" s="115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</row>
    <row r="16" spans="1:8" ht="47.25" hidden="1">
      <c r="A16" s="65"/>
      <c r="B16" s="67" t="s">
        <v>16</v>
      </c>
      <c r="C16" s="115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31.5" hidden="1">
      <c r="A17" s="65"/>
      <c r="B17" s="67" t="s">
        <v>236</v>
      </c>
      <c r="C17" s="115"/>
      <c r="D17" s="70">
        <v>0</v>
      </c>
      <c r="E17" s="70">
        <v>0</v>
      </c>
      <c r="F17" s="70">
        <v>0</v>
      </c>
      <c r="G17" s="43" t="e">
        <f t="shared" si="0"/>
        <v>#DIV/0!</v>
      </c>
      <c r="H17" s="43" t="e">
        <f t="shared" si="1"/>
        <v>#DIV/0!</v>
      </c>
    </row>
    <row r="18" spans="1:8" ht="18.75" hidden="1">
      <c r="A18" s="65"/>
      <c r="B18" s="67" t="s">
        <v>109</v>
      </c>
      <c r="C18" s="115"/>
      <c r="D18" s="70">
        <v>0</v>
      </c>
      <c r="E18" s="70">
        <v>0</v>
      </c>
      <c r="F18" s="70">
        <v>0</v>
      </c>
      <c r="G18" s="43" t="e">
        <f t="shared" si="0"/>
        <v>#DIV/0!</v>
      </c>
      <c r="H18" s="43" t="e">
        <f t="shared" si="1"/>
        <v>#DIV/0!</v>
      </c>
    </row>
    <row r="19" spans="1:8" ht="18.75" hidden="1">
      <c r="A19" s="65"/>
      <c r="B19" s="67" t="s">
        <v>21</v>
      </c>
      <c r="C19" s="115"/>
      <c r="D19" s="70">
        <v>0</v>
      </c>
      <c r="E19" s="70">
        <v>0</v>
      </c>
      <c r="F19" s="70">
        <v>0</v>
      </c>
      <c r="G19" s="43" t="e">
        <f t="shared" si="0"/>
        <v>#DIV/0!</v>
      </c>
      <c r="H19" s="43" t="e">
        <f t="shared" si="1"/>
        <v>#DIV/0!</v>
      </c>
    </row>
    <row r="20" spans="1:8" ht="47.25">
      <c r="A20" s="65"/>
      <c r="B20" s="66" t="s">
        <v>75</v>
      </c>
      <c r="C20" s="116"/>
      <c r="D20" s="70">
        <f>D21+D22+D23+D24+D25</f>
        <v>248.5</v>
      </c>
      <c r="E20" s="70">
        <f>E21+E22+E23+E24+E25</f>
        <v>184.9</v>
      </c>
      <c r="F20" s="70">
        <f>F21+F22+F23+F24+F25</f>
        <v>248.5</v>
      </c>
      <c r="G20" s="43">
        <f t="shared" si="0"/>
        <v>1</v>
      </c>
      <c r="H20" s="43">
        <f t="shared" si="1"/>
        <v>1.3439697133585722</v>
      </c>
    </row>
    <row r="21" spans="1:8" ht="18.75">
      <c r="A21" s="65"/>
      <c r="B21" s="67" t="s">
        <v>23</v>
      </c>
      <c r="C21" s="115"/>
      <c r="D21" s="70">
        <v>94.6</v>
      </c>
      <c r="E21" s="70">
        <v>71</v>
      </c>
      <c r="F21" s="134" t="s">
        <v>444</v>
      </c>
      <c r="G21" s="43">
        <f t="shared" si="0"/>
        <v>1</v>
      </c>
      <c r="H21" s="43">
        <f t="shared" si="1"/>
        <v>1.332394366197183</v>
      </c>
    </row>
    <row r="22" spans="1:8" ht="31.5">
      <c r="A22" s="65"/>
      <c r="B22" s="67" t="s">
        <v>95</v>
      </c>
      <c r="C22" s="115"/>
      <c r="D22" s="70">
        <v>153.9</v>
      </c>
      <c r="E22" s="70">
        <v>113.9</v>
      </c>
      <c r="F22" s="135">
        <v>153.9</v>
      </c>
      <c r="G22" s="43">
        <f t="shared" si="0"/>
        <v>1</v>
      </c>
      <c r="H22" s="43">
        <f t="shared" si="1"/>
        <v>1.3511852502194908</v>
      </c>
    </row>
    <row r="23" spans="1:8" ht="31.5" hidden="1">
      <c r="A23" s="65"/>
      <c r="B23" s="67" t="s">
        <v>61</v>
      </c>
      <c r="C23" s="115"/>
      <c r="D23" s="70">
        <v>0</v>
      </c>
      <c r="E23" s="70">
        <v>0</v>
      </c>
      <c r="F23" s="70">
        <v>0</v>
      </c>
      <c r="G23" s="43" t="e">
        <f t="shared" si="0"/>
        <v>#DIV/0!</v>
      </c>
      <c r="H23" s="43" t="e">
        <f t="shared" si="1"/>
        <v>#DIV/0!</v>
      </c>
    </row>
    <row r="24" spans="1:8" ht="47.25" hidden="1">
      <c r="A24" s="65"/>
      <c r="B24" s="67" t="s">
        <v>26</v>
      </c>
      <c r="C24" s="115"/>
      <c r="D24" s="70">
        <v>0</v>
      </c>
      <c r="E24" s="70">
        <v>0</v>
      </c>
      <c r="F24" s="70">
        <v>0</v>
      </c>
      <c r="G24" s="43" t="e">
        <f t="shared" si="0"/>
        <v>#DIV/0!</v>
      </c>
      <c r="H24" s="43" t="e">
        <f t="shared" si="1"/>
        <v>#DIV/0!</v>
      </c>
    </row>
    <row r="25" spans="1:8" ht="30" customHeight="1" hidden="1" thickBot="1">
      <c r="A25" s="65"/>
      <c r="B25" s="117" t="s">
        <v>141</v>
      </c>
      <c r="C25" s="118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26.25" customHeight="1">
      <c r="A26" s="65"/>
      <c r="B26" s="66" t="s">
        <v>27</v>
      </c>
      <c r="C26" s="120"/>
      <c r="D26" s="70">
        <f>D4+D20</f>
        <v>3290.5</v>
      </c>
      <c r="E26" s="70">
        <f>E4+E20</f>
        <v>1423.9</v>
      </c>
      <c r="F26" s="70">
        <f>F4+F20</f>
        <v>3670.6</v>
      </c>
      <c r="G26" s="43">
        <f t="shared" si="0"/>
        <v>1.1155143595198298</v>
      </c>
      <c r="H26" s="43">
        <f t="shared" si="1"/>
        <v>2.5778495680876463</v>
      </c>
    </row>
    <row r="27" spans="1:8" ht="40.5" customHeight="1" hidden="1">
      <c r="A27" s="65"/>
      <c r="B27" s="67" t="s">
        <v>101</v>
      </c>
      <c r="C27" s="115"/>
      <c r="D27" s="121">
        <f>D4</f>
        <v>3042</v>
      </c>
      <c r="E27" s="121">
        <f>E4</f>
        <v>1239</v>
      </c>
      <c r="F27" s="121">
        <f>F4</f>
        <v>3422.1</v>
      </c>
      <c r="G27" s="54">
        <f>F27/D27</f>
        <v>1.1249506903353057</v>
      </c>
      <c r="H27" s="54">
        <f>F27/E27</f>
        <v>2.7619854721549637</v>
      </c>
    </row>
    <row r="28" spans="1:8" ht="12.75">
      <c r="A28" s="167"/>
      <c r="B28" s="195"/>
      <c r="C28" s="195"/>
      <c r="D28" s="195"/>
      <c r="E28" s="195"/>
      <c r="F28" s="195"/>
      <c r="G28" s="195"/>
      <c r="H28" s="196"/>
    </row>
    <row r="29" spans="1:8" ht="15" customHeight="1">
      <c r="A29" s="192" t="s">
        <v>145</v>
      </c>
      <c r="B29" s="177" t="s">
        <v>28</v>
      </c>
      <c r="C29" s="193" t="s">
        <v>171</v>
      </c>
      <c r="D29" s="172" t="s">
        <v>3</v>
      </c>
      <c r="E29" s="165" t="s">
        <v>416</v>
      </c>
      <c r="F29" s="172" t="s">
        <v>4</v>
      </c>
      <c r="G29" s="165" t="s">
        <v>391</v>
      </c>
      <c r="H29" s="165" t="s">
        <v>417</v>
      </c>
    </row>
    <row r="30" spans="1:8" ht="24.75" customHeight="1">
      <c r="A30" s="192"/>
      <c r="B30" s="177"/>
      <c r="C30" s="194"/>
      <c r="D30" s="172"/>
      <c r="E30" s="166"/>
      <c r="F30" s="172"/>
      <c r="G30" s="166"/>
      <c r="H30" s="166"/>
    </row>
    <row r="31" spans="1:8" ht="31.5">
      <c r="A31" s="71" t="s">
        <v>63</v>
      </c>
      <c r="B31" s="66" t="s">
        <v>29</v>
      </c>
      <c r="C31" s="116"/>
      <c r="D31" s="122">
        <f>D32+D34+D35+D33</f>
        <v>1334.1</v>
      </c>
      <c r="E31" s="122">
        <f>E32+E34+E35+E33</f>
        <v>1429.1</v>
      </c>
      <c r="F31" s="122">
        <f>F32+F34+F35+F33</f>
        <v>845.4999999999999</v>
      </c>
      <c r="G31" s="54">
        <f>F31/D31</f>
        <v>0.6337605876620942</v>
      </c>
      <c r="H31" s="54">
        <f>F31/E31</f>
        <v>0.591631096494297</v>
      </c>
    </row>
    <row r="32" spans="1:8" ht="132.75" customHeight="1">
      <c r="A32" s="68" t="s">
        <v>66</v>
      </c>
      <c r="B32" s="67" t="s">
        <v>148</v>
      </c>
      <c r="C32" s="115" t="s">
        <v>66</v>
      </c>
      <c r="D32" s="121">
        <v>1169.6</v>
      </c>
      <c r="E32" s="121">
        <v>1259.1</v>
      </c>
      <c r="F32" s="121">
        <v>692.9</v>
      </c>
      <c r="G32" s="54">
        <f aca="true" t="shared" si="2" ref="G32:G64">F32/D32</f>
        <v>0.5924247606019152</v>
      </c>
      <c r="H32" s="54">
        <f aca="true" t="shared" si="3" ref="H32:H64">F32/E32</f>
        <v>0.5503137161464539</v>
      </c>
    </row>
    <row r="33" spans="1:8" ht="70.5" customHeight="1">
      <c r="A33" s="68" t="s">
        <v>176</v>
      </c>
      <c r="B33" s="67" t="s">
        <v>375</v>
      </c>
      <c r="C33" s="115" t="s">
        <v>374</v>
      </c>
      <c r="D33" s="121">
        <v>100</v>
      </c>
      <c r="E33" s="121">
        <v>100</v>
      </c>
      <c r="F33" s="121">
        <v>99.3</v>
      </c>
      <c r="G33" s="54">
        <f t="shared" si="2"/>
        <v>0.993</v>
      </c>
      <c r="H33" s="54">
        <f t="shared" si="3"/>
        <v>0.993</v>
      </c>
    </row>
    <row r="34" spans="1:8" ht="18.75" hidden="1">
      <c r="A34" s="68" t="s">
        <v>68</v>
      </c>
      <c r="B34" s="67" t="s">
        <v>32</v>
      </c>
      <c r="C34" s="115" t="s">
        <v>68</v>
      </c>
      <c r="D34" s="121">
        <v>0</v>
      </c>
      <c r="E34" s="121">
        <v>7</v>
      </c>
      <c r="F34" s="121">
        <v>0</v>
      </c>
      <c r="G34" s="54" t="e">
        <f t="shared" si="2"/>
        <v>#DIV/0!</v>
      </c>
      <c r="H34" s="54">
        <f t="shared" si="3"/>
        <v>0</v>
      </c>
    </row>
    <row r="35" spans="1:8" ht="31.5">
      <c r="A35" s="68" t="s">
        <v>119</v>
      </c>
      <c r="B35" s="67" t="s">
        <v>116</v>
      </c>
      <c r="C35" s="115"/>
      <c r="D35" s="121">
        <f>D38+D36+D37</f>
        <v>64.5</v>
      </c>
      <c r="E35" s="121">
        <f>E38+E36+E37</f>
        <v>63</v>
      </c>
      <c r="F35" s="121">
        <f>F38+F36+F37</f>
        <v>53.3</v>
      </c>
      <c r="G35" s="54">
        <f t="shared" si="2"/>
        <v>0.8263565891472868</v>
      </c>
      <c r="H35" s="54">
        <f t="shared" si="3"/>
        <v>0.846031746031746</v>
      </c>
    </row>
    <row r="36" spans="1:8" ht="69" customHeight="1">
      <c r="A36" s="68"/>
      <c r="B36" s="77" t="s">
        <v>180</v>
      </c>
      <c r="C36" s="115" t="s">
        <v>276</v>
      </c>
      <c r="D36" s="121">
        <v>50</v>
      </c>
      <c r="E36" s="121">
        <v>50</v>
      </c>
      <c r="F36" s="121">
        <v>42</v>
      </c>
      <c r="G36" s="54">
        <f t="shared" si="2"/>
        <v>0.84</v>
      </c>
      <c r="H36" s="54">
        <f t="shared" si="3"/>
        <v>0.84</v>
      </c>
    </row>
    <row r="37" spans="1:8" ht="51" customHeight="1">
      <c r="A37" s="68"/>
      <c r="B37" s="77" t="s">
        <v>418</v>
      </c>
      <c r="C37" s="115" t="s">
        <v>324</v>
      </c>
      <c r="D37" s="121">
        <v>10</v>
      </c>
      <c r="E37" s="121">
        <v>10</v>
      </c>
      <c r="F37" s="121">
        <v>10</v>
      </c>
      <c r="G37" s="54">
        <f t="shared" si="2"/>
        <v>1</v>
      </c>
      <c r="H37" s="54">
        <f t="shared" si="3"/>
        <v>1</v>
      </c>
    </row>
    <row r="38" spans="1:8" s="16" customFormat="1" ht="47.25">
      <c r="A38" s="76"/>
      <c r="B38" s="77" t="s">
        <v>105</v>
      </c>
      <c r="C38" s="123" t="s">
        <v>182</v>
      </c>
      <c r="D38" s="124">
        <v>4.5</v>
      </c>
      <c r="E38" s="124">
        <v>3</v>
      </c>
      <c r="F38" s="124">
        <v>1.3</v>
      </c>
      <c r="G38" s="54">
        <f t="shared" si="2"/>
        <v>0.2888888888888889</v>
      </c>
      <c r="H38" s="54">
        <f t="shared" si="3"/>
        <v>0.43333333333333335</v>
      </c>
    </row>
    <row r="39" spans="1:8" ht="33.75" customHeight="1">
      <c r="A39" s="71" t="s">
        <v>102</v>
      </c>
      <c r="B39" s="66" t="s">
        <v>97</v>
      </c>
      <c r="C39" s="116"/>
      <c r="D39" s="122">
        <f>D40</f>
        <v>153.9</v>
      </c>
      <c r="E39" s="122">
        <f>E40</f>
        <v>114.6</v>
      </c>
      <c r="F39" s="122">
        <f>F40</f>
        <v>153.9</v>
      </c>
      <c r="G39" s="54">
        <f t="shared" si="2"/>
        <v>1</v>
      </c>
      <c r="H39" s="54">
        <f t="shared" si="3"/>
        <v>1.342931937172775</v>
      </c>
    </row>
    <row r="40" spans="1:8" ht="63">
      <c r="A40" s="68" t="s">
        <v>103</v>
      </c>
      <c r="B40" s="67" t="s">
        <v>152</v>
      </c>
      <c r="C40" s="115" t="s">
        <v>201</v>
      </c>
      <c r="D40" s="121">
        <v>153.9</v>
      </c>
      <c r="E40" s="121">
        <v>114.6</v>
      </c>
      <c r="F40" s="121">
        <v>153.9</v>
      </c>
      <c r="G40" s="54">
        <f t="shared" si="2"/>
        <v>1</v>
      </c>
      <c r="H40" s="54">
        <f t="shared" si="3"/>
        <v>1.342931937172775</v>
      </c>
    </row>
    <row r="41" spans="1:8" ht="31.5" hidden="1">
      <c r="A41" s="71" t="s">
        <v>69</v>
      </c>
      <c r="B41" s="66" t="s">
        <v>35</v>
      </c>
      <c r="C41" s="116"/>
      <c r="D41" s="122">
        <f aca="true" t="shared" si="4" ref="D41:F42">D42</f>
        <v>0</v>
      </c>
      <c r="E41" s="122">
        <f t="shared" si="4"/>
        <v>0</v>
      </c>
      <c r="F41" s="122">
        <f t="shared" si="4"/>
        <v>0</v>
      </c>
      <c r="G41" s="54" t="e">
        <f t="shared" si="2"/>
        <v>#DIV/0!</v>
      </c>
      <c r="H41" s="54" t="e">
        <f t="shared" si="3"/>
        <v>#DIV/0!</v>
      </c>
    </row>
    <row r="42" spans="1:8" ht="31.5" hidden="1">
      <c r="A42" s="68" t="s">
        <v>104</v>
      </c>
      <c r="B42" s="67" t="s">
        <v>99</v>
      </c>
      <c r="C42" s="115"/>
      <c r="D42" s="121">
        <f t="shared" si="4"/>
        <v>0</v>
      </c>
      <c r="E42" s="121">
        <f t="shared" si="4"/>
        <v>0</v>
      </c>
      <c r="F42" s="121">
        <f t="shared" si="4"/>
        <v>0</v>
      </c>
      <c r="G42" s="54" t="e">
        <f t="shared" si="2"/>
        <v>#DIV/0!</v>
      </c>
      <c r="H42" s="54" t="e">
        <f t="shared" si="3"/>
        <v>#DIV/0!</v>
      </c>
    </row>
    <row r="43" spans="1:8" s="16" customFormat="1" ht="54.75" customHeight="1" hidden="1">
      <c r="A43" s="76"/>
      <c r="B43" s="77" t="s">
        <v>175</v>
      </c>
      <c r="C43" s="123" t="s">
        <v>174</v>
      </c>
      <c r="D43" s="124">
        <v>0</v>
      </c>
      <c r="E43" s="124">
        <v>0</v>
      </c>
      <c r="F43" s="124">
        <v>0</v>
      </c>
      <c r="G43" s="54" t="e">
        <f t="shared" si="2"/>
        <v>#DIV/0!</v>
      </c>
      <c r="H43" s="54" t="e">
        <f t="shared" si="3"/>
        <v>#DIV/0!</v>
      </c>
    </row>
    <row r="44" spans="1:8" s="16" customFormat="1" ht="18.75" customHeight="1" hidden="1">
      <c r="A44" s="71" t="s">
        <v>70</v>
      </c>
      <c r="B44" s="66" t="s">
        <v>37</v>
      </c>
      <c r="C44" s="116"/>
      <c r="D44" s="122">
        <f>D45</f>
        <v>0</v>
      </c>
      <c r="E44" s="122">
        <f>E45</f>
        <v>0</v>
      </c>
      <c r="F44" s="122">
        <f>F45</f>
        <v>0</v>
      </c>
      <c r="G44" s="54" t="e">
        <f t="shared" si="2"/>
        <v>#DIV/0!</v>
      </c>
      <c r="H44" s="54" t="e">
        <f t="shared" si="3"/>
        <v>#DIV/0!</v>
      </c>
    </row>
    <row r="45" spans="1:8" s="16" customFormat="1" ht="27" customHeight="1" hidden="1">
      <c r="A45" s="83" t="s">
        <v>71</v>
      </c>
      <c r="B45" s="96" t="s">
        <v>114</v>
      </c>
      <c r="C45" s="115"/>
      <c r="D45" s="121">
        <v>0</v>
      </c>
      <c r="E45" s="121">
        <v>0</v>
      </c>
      <c r="F45" s="121">
        <v>0</v>
      </c>
      <c r="G45" s="54" t="e">
        <f t="shared" si="2"/>
        <v>#DIV/0!</v>
      </c>
      <c r="H45" s="54" t="e">
        <f t="shared" si="3"/>
        <v>#DIV/0!</v>
      </c>
    </row>
    <row r="46" spans="1:8" s="16" customFormat="1" ht="32.25" customHeight="1" hidden="1">
      <c r="A46" s="76"/>
      <c r="B46" s="91" t="s">
        <v>114</v>
      </c>
      <c r="C46" s="123" t="s">
        <v>210</v>
      </c>
      <c r="D46" s="124">
        <v>0</v>
      </c>
      <c r="E46" s="124">
        <v>0</v>
      </c>
      <c r="F46" s="124">
        <v>0</v>
      </c>
      <c r="G46" s="54" t="e">
        <f t="shared" si="2"/>
        <v>#DIV/0!</v>
      </c>
      <c r="H46" s="54" t="e">
        <f t="shared" si="3"/>
        <v>#DIV/0!</v>
      </c>
    </row>
    <row r="47" spans="1:8" ht="47.25">
      <c r="A47" s="71" t="s">
        <v>72</v>
      </c>
      <c r="B47" s="66" t="s">
        <v>38</v>
      </c>
      <c r="C47" s="116"/>
      <c r="D47" s="122">
        <f>D48</f>
        <v>662.5</v>
      </c>
      <c r="E47" s="122">
        <f>E48</f>
        <v>482</v>
      </c>
      <c r="F47" s="122">
        <f>F48</f>
        <v>184.4</v>
      </c>
      <c r="G47" s="54">
        <f t="shared" si="2"/>
        <v>0.27833962264150947</v>
      </c>
      <c r="H47" s="54">
        <f t="shared" si="3"/>
        <v>0.38257261410788385</v>
      </c>
    </row>
    <row r="48" spans="1:8" ht="18.75">
      <c r="A48" s="68" t="s">
        <v>41</v>
      </c>
      <c r="B48" s="67" t="s">
        <v>42</v>
      </c>
      <c r="C48" s="115"/>
      <c r="D48" s="121">
        <f>D49+D50+D52+D51</f>
        <v>662.5</v>
      </c>
      <c r="E48" s="121">
        <f>E49+E50+E52+E51</f>
        <v>482</v>
      </c>
      <c r="F48" s="121">
        <f>F49+F50+F52+F51</f>
        <v>184.4</v>
      </c>
      <c r="G48" s="54">
        <f t="shared" si="2"/>
        <v>0.27833962264150947</v>
      </c>
      <c r="H48" s="54">
        <f t="shared" si="3"/>
        <v>0.38257261410788385</v>
      </c>
    </row>
    <row r="49" spans="1:8" s="16" customFormat="1" ht="18.75">
      <c r="A49" s="76"/>
      <c r="B49" s="77" t="s">
        <v>159</v>
      </c>
      <c r="C49" s="115" t="s">
        <v>245</v>
      </c>
      <c r="D49" s="124">
        <v>165</v>
      </c>
      <c r="E49" s="124">
        <v>110</v>
      </c>
      <c r="F49" s="124">
        <v>132</v>
      </c>
      <c r="G49" s="54">
        <f t="shared" si="2"/>
        <v>0.8</v>
      </c>
      <c r="H49" s="54">
        <f t="shared" si="3"/>
        <v>1.2</v>
      </c>
    </row>
    <row r="50" spans="1:8" s="16" customFormat="1" ht="20.25" customHeight="1">
      <c r="A50" s="76"/>
      <c r="B50" s="77" t="s">
        <v>197</v>
      </c>
      <c r="C50" s="123" t="s">
        <v>246</v>
      </c>
      <c r="D50" s="124">
        <v>20</v>
      </c>
      <c r="E50" s="124">
        <v>15</v>
      </c>
      <c r="F50" s="124">
        <v>0</v>
      </c>
      <c r="G50" s="54">
        <f t="shared" si="2"/>
        <v>0</v>
      </c>
      <c r="H50" s="54">
        <f t="shared" si="3"/>
        <v>0</v>
      </c>
    </row>
    <row r="51" spans="1:8" s="16" customFormat="1" ht="20.25" customHeight="1">
      <c r="A51" s="76"/>
      <c r="B51" s="77" t="s">
        <v>243</v>
      </c>
      <c r="C51" s="123" t="s">
        <v>247</v>
      </c>
      <c r="D51" s="124">
        <v>20</v>
      </c>
      <c r="E51" s="124">
        <v>15</v>
      </c>
      <c r="F51" s="124">
        <v>0</v>
      </c>
      <c r="G51" s="54">
        <f t="shared" si="2"/>
        <v>0</v>
      </c>
      <c r="H51" s="54">
        <f t="shared" si="3"/>
        <v>0</v>
      </c>
    </row>
    <row r="52" spans="1:8" s="16" customFormat="1" ht="35.25" customHeight="1">
      <c r="A52" s="76"/>
      <c r="B52" s="77" t="s">
        <v>160</v>
      </c>
      <c r="C52" s="123" t="s">
        <v>248</v>
      </c>
      <c r="D52" s="124">
        <v>457.5</v>
      </c>
      <c r="E52" s="124">
        <v>342</v>
      </c>
      <c r="F52" s="124">
        <v>52.4</v>
      </c>
      <c r="G52" s="54">
        <f t="shared" si="2"/>
        <v>0.11453551912568306</v>
      </c>
      <c r="H52" s="54">
        <f t="shared" si="3"/>
        <v>0.15321637426900583</v>
      </c>
    </row>
    <row r="53" spans="1:8" ht="18.75" customHeight="1">
      <c r="A53" s="71" t="s">
        <v>117</v>
      </c>
      <c r="B53" s="66" t="s">
        <v>115</v>
      </c>
      <c r="C53" s="116"/>
      <c r="D53" s="122">
        <f>D55</f>
        <v>1.5</v>
      </c>
      <c r="E53" s="122">
        <f>E55</f>
        <v>1.5</v>
      </c>
      <c r="F53" s="122">
        <f>F55</f>
        <v>1.5</v>
      </c>
      <c r="G53" s="54">
        <f t="shared" si="2"/>
        <v>1</v>
      </c>
      <c r="H53" s="54">
        <f t="shared" si="3"/>
        <v>1</v>
      </c>
    </row>
    <row r="54" spans="1:8" ht="35.25" customHeight="1">
      <c r="A54" s="68" t="s">
        <v>111</v>
      </c>
      <c r="B54" s="67" t="s">
        <v>118</v>
      </c>
      <c r="C54" s="115"/>
      <c r="D54" s="121">
        <f>D55</f>
        <v>1.5</v>
      </c>
      <c r="E54" s="121">
        <f>E55</f>
        <v>1.5</v>
      </c>
      <c r="F54" s="121">
        <f>F55</f>
        <v>1.5</v>
      </c>
      <c r="G54" s="54">
        <f t="shared" si="2"/>
        <v>1</v>
      </c>
      <c r="H54" s="54">
        <f t="shared" si="3"/>
        <v>1</v>
      </c>
    </row>
    <row r="55" spans="1:8" s="16" customFormat="1" ht="31.5" customHeight="1">
      <c r="A55" s="107"/>
      <c r="B55" s="77" t="s">
        <v>204</v>
      </c>
      <c r="C55" s="123" t="s">
        <v>419</v>
      </c>
      <c r="D55" s="124">
        <v>1.5</v>
      </c>
      <c r="E55" s="124">
        <v>1.5</v>
      </c>
      <c r="F55" s="124">
        <v>1.5</v>
      </c>
      <c r="G55" s="54">
        <f t="shared" si="2"/>
        <v>1</v>
      </c>
      <c r="H55" s="54">
        <f t="shared" si="3"/>
        <v>1</v>
      </c>
    </row>
    <row r="56" spans="1:8" ht="18.75" hidden="1">
      <c r="A56" s="71" t="s">
        <v>43</v>
      </c>
      <c r="B56" s="66" t="s">
        <v>44</v>
      </c>
      <c r="C56" s="116"/>
      <c r="D56" s="122">
        <f aca="true" t="shared" si="5" ref="D56:F57">D57</f>
        <v>0</v>
      </c>
      <c r="E56" s="122">
        <f t="shared" si="5"/>
        <v>0</v>
      </c>
      <c r="F56" s="122">
        <f t="shared" si="5"/>
        <v>0</v>
      </c>
      <c r="G56" s="54" t="e">
        <f t="shared" si="2"/>
        <v>#DIV/0!</v>
      </c>
      <c r="H56" s="54" t="e">
        <f t="shared" si="3"/>
        <v>#DIV/0!</v>
      </c>
    </row>
    <row r="57" spans="1:8" ht="31.5" hidden="1">
      <c r="A57" s="68" t="s">
        <v>47</v>
      </c>
      <c r="B57" s="67" t="s">
        <v>48</v>
      </c>
      <c r="C57" s="115"/>
      <c r="D57" s="121">
        <f t="shared" si="5"/>
        <v>0</v>
      </c>
      <c r="E57" s="121">
        <f t="shared" si="5"/>
        <v>0</v>
      </c>
      <c r="F57" s="121">
        <f t="shared" si="5"/>
        <v>0</v>
      </c>
      <c r="G57" s="54" t="e">
        <f t="shared" si="2"/>
        <v>#DIV/0!</v>
      </c>
      <c r="H57" s="54" t="e">
        <f t="shared" si="3"/>
        <v>#DIV/0!</v>
      </c>
    </row>
    <row r="58" spans="1:8" s="16" customFormat="1" ht="27" customHeight="1" hidden="1">
      <c r="A58" s="76"/>
      <c r="B58" s="77" t="s">
        <v>199</v>
      </c>
      <c r="C58" s="123" t="s">
        <v>200</v>
      </c>
      <c r="D58" s="124">
        <v>0</v>
      </c>
      <c r="E58" s="124">
        <v>0</v>
      </c>
      <c r="F58" s="124">
        <v>0</v>
      </c>
      <c r="G58" s="54" t="e">
        <f t="shared" si="2"/>
        <v>#DIV/0!</v>
      </c>
      <c r="H58" s="54" t="e">
        <f t="shared" si="3"/>
        <v>#DIV/0!</v>
      </c>
    </row>
    <row r="59" spans="1:8" ht="23.25" customHeight="1">
      <c r="A59" s="71">
        <v>1000</v>
      </c>
      <c r="B59" s="66" t="s">
        <v>55</v>
      </c>
      <c r="C59" s="116"/>
      <c r="D59" s="122">
        <f>D60</f>
        <v>18</v>
      </c>
      <c r="E59" s="122">
        <f>E60</f>
        <v>13.5</v>
      </c>
      <c r="F59" s="122">
        <f>F60</f>
        <v>18</v>
      </c>
      <c r="G59" s="54">
        <f t="shared" si="2"/>
        <v>1</v>
      </c>
      <c r="H59" s="54">
        <f t="shared" si="3"/>
        <v>1.3333333333333333</v>
      </c>
    </row>
    <row r="60" spans="1:8" ht="18.75">
      <c r="A60" s="68" t="s">
        <v>56</v>
      </c>
      <c r="B60" s="67" t="s">
        <v>161</v>
      </c>
      <c r="C60" s="115" t="s">
        <v>56</v>
      </c>
      <c r="D60" s="121">
        <v>18</v>
      </c>
      <c r="E60" s="121">
        <v>13.5</v>
      </c>
      <c r="F60" s="121">
        <v>18</v>
      </c>
      <c r="G60" s="54">
        <f t="shared" si="2"/>
        <v>1</v>
      </c>
      <c r="H60" s="54">
        <f t="shared" si="3"/>
        <v>1.3333333333333333</v>
      </c>
    </row>
    <row r="61" spans="1:8" ht="31.5">
      <c r="A61" s="71"/>
      <c r="B61" s="66" t="s">
        <v>93</v>
      </c>
      <c r="C61" s="116"/>
      <c r="D61" s="121">
        <f>D62</f>
        <v>1822</v>
      </c>
      <c r="E61" s="121">
        <f>E62</f>
        <v>1516.5</v>
      </c>
      <c r="F61" s="121">
        <f>F62</f>
        <v>1822</v>
      </c>
      <c r="G61" s="54">
        <f t="shared" si="2"/>
        <v>1</v>
      </c>
      <c r="H61" s="54">
        <f t="shared" si="3"/>
        <v>1.2014507088691064</v>
      </c>
    </row>
    <row r="62" spans="1:8" s="16" customFormat="1" ht="47.25">
      <c r="A62" s="76"/>
      <c r="B62" s="77" t="s">
        <v>94</v>
      </c>
      <c r="C62" s="123" t="s">
        <v>173</v>
      </c>
      <c r="D62" s="124">
        <v>1822</v>
      </c>
      <c r="E62" s="124">
        <v>1516.5</v>
      </c>
      <c r="F62" s="124">
        <v>1822</v>
      </c>
      <c r="G62" s="54">
        <f t="shared" si="2"/>
        <v>1</v>
      </c>
      <c r="H62" s="54">
        <f t="shared" si="3"/>
        <v>1.2014507088691064</v>
      </c>
    </row>
    <row r="63" spans="1:8" ht="18" customHeight="1">
      <c r="A63" s="68"/>
      <c r="B63" s="66" t="s">
        <v>62</v>
      </c>
      <c r="C63" s="71"/>
      <c r="D63" s="122">
        <f>D31+D39+D41+D47+D55+D56+D59+D61+D44</f>
        <v>3992</v>
      </c>
      <c r="E63" s="122">
        <f>E31+E39+E41+E47+E55+E56+E59+E61+E44</f>
        <v>3557.2</v>
      </c>
      <c r="F63" s="122">
        <f>F31+F39+F47+F53+F59+F61</f>
        <v>3025.3</v>
      </c>
      <c r="G63" s="54">
        <f t="shared" si="2"/>
        <v>0.7578406813627255</v>
      </c>
      <c r="H63" s="54">
        <f t="shared" si="3"/>
        <v>0.8504722815697741</v>
      </c>
    </row>
    <row r="64" spans="1:8" ht="31.5">
      <c r="A64" s="109"/>
      <c r="B64" s="67" t="s">
        <v>77</v>
      </c>
      <c r="C64" s="115"/>
      <c r="D64" s="129">
        <f>D61</f>
        <v>1822</v>
      </c>
      <c r="E64" s="129">
        <f>E61</f>
        <v>1516.5</v>
      </c>
      <c r="F64" s="129">
        <f>F61</f>
        <v>1822</v>
      </c>
      <c r="G64" s="54">
        <f t="shared" si="2"/>
        <v>1</v>
      </c>
      <c r="H64" s="54">
        <f t="shared" si="3"/>
        <v>1.2014507088691064</v>
      </c>
    </row>
    <row r="65" ht="18">
      <c r="A65" s="99"/>
    </row>
    <row r="66" ht="18">
      <c r="A66" s="99"/>
    </row>
    <row r="67" spans="1:6" ht="18">
      <c r="A67" s="99"/>
      <c r="B67" s="100" t="s">
        <v>415</v>
      </c>
      <c r="C67" s="6"/>
      <c r="F67" s="52">
        <v>701.5</v>
      </c>
    </row>
    <row r="68" spans="1:3" ht="18">
      <c r="A68" s="99"/>
      <c r="B68" s="100"/>
      <c r="C68" s="6"/>
    </row>
    <row r="69" spans="1:3" ht="18" hidden="1">
      <c r="A69" s="99"/>
      <c r="B69" s="100" t="s">
        <v>78</v>
      </c>
      <c r="C69" s="6"/>
    </row>
    <row r="70" spans="1:3" ht="18" hidden="1">
      <c r="A70" s="99"/>
      <c r="B70" s="100" t="s">
        <v>79</v>
      </c>
      <c r="C70" s="6"/>
    </row>
    <row r="71" spans="1:3" ht="18" hidden="1">
      <c r="A71" s="99"/>
      <c r="B71" s="100"/>
      <c r="C71" s="6"/>
    </row>
    <row r="72" spans="1:3" ht="18" hidden="1">
      <c r="A72" s="99"/>
      <c r="B72" s="100" t="s">
        <v>80</v>
      </c>
      <c r="C72" s="6"/>
    </row>
    <row r="73" spans="1:3" ht="18" hidden="1">
      <c r="A73" s="99"/>
      <c r="B73" s="100" t="s">
        <v>81</v>
      </c>
      <c r="C73" s="6"/>
    </row>
    <row r="74" spans="1:3" ht="18" hidden="1">
      <c r="A74" s="99"/>
      <c r="B74" s="100"/>
      <c r="C74" s="6"/>
    </row>
    <row r="75" spans="1:3" ht="18" hidden="1">
      <c r="A75" s="99"/>
      <c r="B75" s="100" t="s">
        <v>82</v>
      </c>
      <c r="C75" s="6"/>
    </row>
    <row r="76" spans="1:3" ht="18" hidden="1">
      <c r="A76" s="99"/>
      <c r="B76" s="100" t="s">
        <v>83</v>
      </c>
      <c r="C76" s="6"/>
    </row>
    <row r="77" spans="1:3" ht="18" hidden="1">
      <c r="A77" s="99"/>
      <c r="B77" s="100"/>
      <c r="C77" s="6"/>
    </row>
    <row r="78" spans="1:3" ht="18" hidden="1">
      <c r="A78" s="99"/>
      <c r="B78" s="100" t="s">
        <v>84</v>
      </c>
      <c r="C78" s="6"/>
    </row>
    <row r="79" spans="1:3" ht="18" hidden="1">
      <c r="A79" s="99"/>
      <c r="B79" s="100" t="s">
        <v>85</v>
      </c>
      <c r="C79" s="6"/>
    </row>
    <row r="80" ht="18" hidden="1">
      <c r="A80" s="99"/>
    </row>
    <row r="81" ht="18">
      <c r="A81" s="99"/>
    </row>
    <row r="82" spans="1:8" ht="18">
      <c r="A82" s="99"/>
      <c r="B82" s="100" t="s">
        <v>86</v>
      </c>
      <c r="C82" s="6"/>
      <c r="F82" s="53">
        <f>F67+F26-F63</f>
        <v>1346.8000000000002</v>
      </c>
      <c r="H82" s="53"/>
    </row>
    <row r="83" ht="18">
      <c r="A83" s="99"/>
    </row>
    <row r="84" ht="18">
      <c r="A84" s="99"/>
    </row>
    <row r="85" spans="1:3" ht="18">
      <c r="A85" s="99"/>
      <c r="B85" s="100" t="s">
        <v>87</v>
      </c>
      <c r="C85" s="6"/>
    </row>
    <row r="86" spans="1:3" ht="18">
      <c r="A86" s="99"/>
      <c r="B86" s="100" t="s">
        <v>88</v>
      </c>
      <c r="C86" s="6"/>
    </row>
    <row r="87" spans="1:3" ht="18">
      <c r="A87" s="99"/>
      <c r="B87" s="100" t="s">
        <v>89</v>
      </c>
      <c r="C87" s="6"/>
    </row>
    <row r="88" ht="18">
      <c r="A88" s="99"/>
    </row>
    <row r="89" ht="18">
      <c r="A89" s="99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6"/>
  <sheetViews>
    <sheetView zoomScalePageLayoutView="0" workbookViewId="0" topLeftCell="A26">
      <selection activeCell="G31" sqref="G31:G63"/>
    </sheetView>
  </sheetViews>
  <sheetFormatPr defaultColWidth="9.140625" defaultRowHeight="12.75"/>
  <cols>
    <col min="1" max="1" width="9.57421875" style="98" customWidth="1"/>
    <col min="2" max="2" width="35.421875" style="98" customWidth="1"/>
    <col min="3" max="3" width="12.28125" style="130" hidden="1" customWidth="1"/>
    <col min="4" max="4" width="11.8515625" style="52" customWidth="1"/>
    <col min="5" max="5" width="11.7109375" style="52" hidden="1" customWidth="1"/>
    <col min="6" max="6" width="12.140625" style="52" customWidth="1"/>
    <col min="7" max="7" width="10.7109375" style="52" customWidth="1"/>
    <col min="8" max="8" width="11.57421875" style="52" hidden="1" customWidth="1"/>
    <col min="9" max="16384" width="9.140625" style="1" customWidth="1"/>
  </cols>
  <sheetData>
    <row r="1" spans="1:8" s="5" customFormat="1" ht="53.25" customHeight="1">
      <c r="A1" s="175" t="s">
        <v>440</v>
      </c>
      <c r="B1" s="175"/>
      <c r="C1" s="175"/>
      <c r="D1" s="175"/>
      <c r="E1" s="175"/>
      <c r="F1" s="175"/>
      <c r="G1" s="175"/>
      <c r="H1" s="175"/>
    </row>
    <row r="2" spans="1:8" ht="12.75" customHeight="1">
      <c r="A2" s="65"/>
      <c r="B2" s="197" t="s">
        <v>2</v>
      </c>
      <c r="C2" s="136"/>
      <c r="D2" s="172" t="s">
        <v>3</v>
      </c>
      <c r="E2" s="165" t="s">
        <v>416</v>
      </c>
      <c r="F2" s="172" t="s">
        <v>4</v>
      </c>
      <c r="G2" s="165" t="s">
        <v>391</v>
      </c>
      <c r="H2" s="165" t="s">
        <v>417</v>
      </c>
    </row>
    <row r="3" spans="1:8" ht="26.25" customHeight="1">
      <c r="A3" s="65"/>
      <c r="B3" s="198"/>
      <c r="C3" s="137"/>
      <c r="D3" s="172"/>
      <c r="E3" s="166"/>
      <c r="F3" s="172"/>
      <c r="G3" s="166"/>
      <c r="H3" s="166"/>
    </row>
    <row r="4" spans="1:8" ht="36" customHeight="1">
      <c r="A4" s="65"/>
      <c r="B4" s="67" t="s">
        <v>76</v>
      </c>
      <c r="C4" s="114"/>
      <c r="D4" s="69">
        <f>D5+D6+D7+D8+D9+D10+D11+D12+D13+D14+D15+D16+D17+D18+D19</f>
        <v>5388.7</v>
      </c>
      <c r="E4" s="69">
        <f>E5+E6+E7+E8+E9+E10+E11+E12+E13+E14+E15+E16+E17+E18+E19</f>
        <v>3268.7</v>
      </c>
      <c r="F4" s="69">
        <f>F5+F6+F7+F8+F9+F10+F11+F12+F13+F14+F15+F16+F17+F18+F19</f>
        <v>5215.500000000001</v>
      </c>
      <c r="G4" s="43">
        <f>F4/D4</f>
        <v>0.9678586672110159</v>
      </c>
      <c r="H4" s="43">
        <f>F4/E4</f>
        <v>1.5955884602441341</v>
      </c>
    </row>
    <row r="5" spans="1:8" ht="18.75" customHeight="1">
      <c r="A5" s="65"/>
      <c r="B5" s="67" t="s">
        <v>5</v>
      </c>
      <c r="C5" s="115"/>
      <c r="D5" s="70">
        <v>343</v>
      </c>
      <c r="E5" s="70">
        <v>170</v>
      </c>
      <c r="F5" s="70">
        <v>343.5</v>
      </c>
      <c r="G5" s="43">
        <f aca="true" t="shared" si="0" ref="G5:G26">F5/D5</f>
        <v>1.001457725947522</v>
      </c>
      <c r="H5" s="43">
        <f aca="true" t="shared" si="1" ref="H5:H26">F5/E5</f>
        <v>2.0205882352941176</v>
      </c>
    </row>
    <row r="6" spans="1:8" ht="18.75" customHeight="1" hidden="1">
      <c r="A6" s="65"/>
      <c r="B6" s="67" t="s">
        <v>214</v>
      </c>
      <c r="C6" s="115"/>
      <c r="D6" s="70">
        <v>0</v>
      </c>
      <c r="E6" s="70">
        <v>0</v>
      </c>
      <c r="F6" s="70">
        <v>0</v>
      </c>
      <c r="G6" s="43" t="e">
        <f t="shared" si="0"/>
        <v>#DIV/0!</v>
      </c>
      <c r="H6" s="43" t="e">
        <f t="shared" si="1"/>
        <v>#DIV/0!</v>
      </c>
    </row>
    <row r="7" spans="1:8" ht="22.5" customHeight="1">
      <c r="A7" s="65"/>
      <c r="B7" s="67" t="s">
        <v>7</v>
      </c>
      <c r="C7" s="115"/>
      <c r="D7" s="70">
        <v>1241</v>
      </c>
      <c r="E7" s="70">
        <v>950</v>
      </c>
      <c r="F7" s="70">
        <v>1170</v>
      </c>
      <c r="G7" s="43">
        <f t="shared" si="0"/>
        <v>0.9427880741337631</v>
      </c>
      <c r="H7" s="43">
        <f t="shared" si="1"/>
        <v>1.231578947368421</v>
      </c>
    </row>
    <row r="8" spans="1:8" ht="24" customHeight="1">
      <c r="A8" s="65"/>
      <c r="B8" s="67" t="s">
        <v>8</v>
      </c>
      <c r="C8" s="115"/>
      <c r="D8" s="70">
        <v>307</v>
      </c>
      <c r="E8" s="70">
        <v>110</v>
      </c>
      <c r="F8" s="70">
        <v>307.7</v>
      </c>
      <c r="G8" s="43">
        <f t="shared" si="0"/>
        <v>1.0022801302931597</v>
      </c>
      <c r="H8" s="43">
        <f t="shared" si="1"/>
        <v>2.7972727272727274</v>
      </c>
    </row>
    <row r="9" spans="1:8" ht="22.5" customHeight="1">
      <c r="A9" s="65"/>
      <c r="B9" s="67" t="s">
        <v>9</v>
      </c>
      <c r="C9" s="115"/>
      <c r="D9" s="70">
        <v>3454.7</v>
      </c>
      <c r="E9" s="70">
        <v>2029.7</v>
      </c>
      <c r="F9" s="70">
        <v>3350.4</v>
      </c>
      <c r="G9" s="43">
        <f t="shared" si="0"/>
        <v>0.9698092453758649</v>
      </c>
      <c r="H9" s="43">
        <f t="shared" si="1"/>
        <v>1.6506872936887225</v>
      </c>
    </row>
    <row r="10" spans="1:8" ht="22.5" customHeight="1">
      <c r="A10" s="65"/>
      <c r="B10" s="67" t="s">
        <v>100</v>
      </c>
      <c r="C10" s="115"/>
      <c r="D10" s="70">
        <v>30</v>
      </c>
      <c r="E10" s="70">
        <v>9</v>
      </c>
      <c r="F10" s="70">
        <v>30.6</v>
      </c>
      <c r="G10" s="43">
        <f t="shared" si="0"/>
        <v>1.02</v>
      </c>
      <c r="H10" s="43">
        <f t="shared" si="1"/>
        <v>3.4000000000000004</v>
      </c>
    </row>
    <row r="11" spans="1:8" ht="37.5" customHeight="1" hidden="1">
      <c r="A11" s="65"/>
      <c r="B11" s="67" t="s">
        <v>10</v>
      </c>
      <c r="C11" s="115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 customHeight="1" hidden="1">
      <c r="A12" s="65"/>
      <c r="B12" s="67" t="s">
        <v>11</v>
      </c>
      <c r="C12" s="115"/>
      <c r="D12" s="70">
        <v>0</v>
      </c>
      <c r="E12" s="70">
        <v>0</v>
      </c>
      <c r="F12" s="70">
        <v>0</v>
      </c>
      <c r="G12" s="43" t="e">
        <f t="shared" si="0"/>
        <v>#DIV/0!</v>
      </c>
      <c r="H12" s="43" t="e">
        <f t="shared" si="1"/>
        <v>#DIV/0!</v>
      </c>
    </row>
    <row r="13" spans="1:8" ht="17.25" customHeight="1">
      <c r="A13" s="65"/>
      <c r="B13" s="67" t="s">
        <v>12</v>
      </c>
      <c r="C13" s="115"/>
      <c r="D13" s="70">
        <v>13</v>
      </c>
      <c r="E13" s="70">
        <v>0</v>
      </c>
      <c r="F13" s="70">
        <v>13.3</v>
      </c>
      <c r="G13" s="43">
        <f t="shared" si="0"/>
        <v>1.0230769230769232</v>
      </c>
      <c r="H13" s="43">
        <v>0</v>
      </c>
    </row>
    <row r="14" spans="1:8" ht="15" customHeight="1" hidden="1">
      <c r="A14" s="65"/>
      <c r="B14" s="67" t="s">
        <v>14</v>
      </c>
      <c r="C14" s="115"/>
      <c r="D14" s="70">
        <v>0</v>
      </c>
      <c r="E14" s="70">
        <v>0</v>
      </c>
      <c r="F14" s="70">
        <v>0</v>
      </c>
      <c r="G14" s="43" t="e">
        <f t="shared" si="0"/>
        <v>#DIV/0!</v>
      </c>
      <c r="H14" s="43" t="e">
        <f t="shared" si="1"/>
        <v>#DIV/0!</v>
      </c>
    </row>
    <row r="15" spans="1:8" ht="18" customHeight="1" hidden="1">
      <c r="A15" s="65"/>
      <c r="B15" s="67" t="s">
        <v>15</v>
      </c>
      <c r="C15" s="115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</row>
    <row r="16" spans="1:8" ht="31.5" customHeight="1" hidden="1">
      <c r="A16" s="65"/>
      <c r="B16" s="67" t="s">
        <v>16</v>
      </c>
      <c r="C16" s="115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33.75" customHeight="1" hidden="1">
      <c r="A17" s="65"/>
      <c r="B17" s="67" t="s">
        <v>18</v>
      </c>
      <c r="C17" s="115"/>
      <c r="D17" s="70">
        <v>0</v>
      </c>
      <c r="E17" s="70">
        <v>0</v>
      </c>
      <c r="F17" s="70">
        <v>0</v>
      </c>
      <c r="G17" s="43" t="e">
        <f t="shared" si="0"/>
        <v>#DIV/0!</v>
      </c>
      <c r="H17" s="43" t="e">
        <f t="shared" si="1"/>
        <v>#DIV/0!</v>
      </c>
    </row>
    <row r="18" spans="1:8" ht="18.75" customHeight="1" hidden="1">
      <c r="A18" s="65"/>
      <c r="B18" s="67" t="s">
        <v>109</v>
      </c>
      <c r="C18" s="115"/>
      <c r="D18" s="70">
        <v>0</v>
      </c>
      <c r="E18" s="70">
        <v>0</v>
      </c>
      <c r="F18" s="70">
        <v>0</v>
      </c>
      <c r="G18" s="43" t="e">
        <f t="shared" si="0"/>
        <v>#DIV/0!</v>
      </c>
      <c r="H18" s="43" t="e">
        <f t="shared" si="1"/>
        <v>#DIV/0!</v>
      </c>
    </row>
    <row r="19" spans="1:8" ht="16.5" customHeight="1" hidden="1">
      <c r="A19" s="65"/>
      <c r="B19" s="67" t="s">
        <v>21</v>
      </c>
      <c r="C19" s="115"/>
      <c r="D19" s="70">
        <v>0</v>
      </c>
      <c r="E19" s="70">
        <v>0</v>
      </c>
      <c r="F19" s="70"/>
      <c r="G19" s="43" t="e">
        <f t="shared" si="0"/>
        <v>#DIV/0!</v>
      </c>
      <c r="H19" s="43" t="e">
        <f t="shared" si="1"/>
        <v>#DIV/0!</v>
      </c>
    </row>
    <row r="20" spans="1:8" ht="32.25" customHeight="1">
      <c r="A20" s="65"/>
      <c r="B20" s="66" t="s">
        <v>75</v>
      </c>
      <c r="C20" s="116"/>
      <c r="D20" s="70">
        <f>D21+D22+D23+D24+D25</f>
        <v>274.5</v>
      </c>
      <c r="E20" s="70">
        <f>E21+E22+E23+E24+E25</f>
        <v>204.4</v>
      </c>
      <c r="F20" s="70">
        <f>F21+F22+F23+F24+F25</f>
        <v>274.5</v>
      </c>
      <c r="G20" s="43">
        <f t="shared" si="0"/>
        <v>1</v>
      </c>
      <c r="H20" s="43">
        <f t="shared" si="1"/>
        <v>1.3429549902152642</v>
      </c>
    </row>
    <row r="21" spans="1:8" ht="18.75">
      <c r="A21" s="65"/>
      <c r="B21" s="67" t="s">
        <v>23</v>
      </c>
      <c r="C21" s="115"/>
      <c r="D21" s="70">
        <v>120.6</v>
      </c>
      <c r="E21" s="70">
        <v>90.5</v>
      </c>
      <c r="F21" s="70">
        <v>120.6</v>
      </c>
      <c r="G21" s="43">
        <f t="shared" si="0"/>
        <v>1</v>
      </c>
      <c r="H21" s="43">
        <f t="shared" si="1"/>
        <v>1.3325966850828728</v>
      </c>
    </row>
    <row r="22" spans="1:8" ht="18.75" customHeight="1">
      <c r="A22" s="65"/>
      <c r="B22" s="67" t="s">
        <v>95</v>
      </c>
      <c r="C22" s="115"/>
      <c r="D22" s="70">
        <v>153.9</v>
      </c>
      <c r="E22" s="70">
        <v>113.9</v>
      </c>
      <c r="F22" s="70">
        <v>153.9</v>
      </c>
      <c r="G22" s="43">
        <f t="shared" si="0"/>
        <v>1</v>
      </c>
      <c r="H22" s="43">
        <f t="shared" si="1"/>
        <v>1.3511852502194908</v>
      </c>
    </row>
    <row r="23" spans="1:8" ht="29.25" customHeight="1" hidden="1">
      <c r="A23" s="65"/>
      <c r="B23" s="67" t="s">
        <v>61</v>
      </c>
      <c r="C23" s="115"/>
      <c r="D23" s="70">
        <v>0</v>
      </c>
      <c r="E23" s="70">
        <v>0</v>
      </c>
      <c r="F23" s="70">
        <v>0</v>
      </c>
      <c r="G23" s="43" t="e">
        <f t="shared" si="0"/>
        <v>#DIV/0!</v>
      </c>
      <c r="H23" s="43" t="e">
        <f t="shared" si="1"/>
        <v>#DIV/0!</v>
      </c>
    </row>
    <row r="24" spans="1:8" ht="52.5" customHeight="1" hidden="1">
      <c r="A24" s="65"/>
      <c r="B24" s="67" t="s">
        <v>26</v>
      </c>
      <c r="C24" s="115"/>
      <c r="D24" s="70">
        <v>0</v>
      </c>
      <c r="E24" s="70">
        <v>0</v>
      </c>
      <c r="F24" s="70">
        <v>0</v>
      </c>
      <c r="G24" s="43" t="e">
        <f t="shared" si="0"/>
        <v>#DIV/0!</v>
      </c>
      <c r="H24" s="43" t="e">
        <f t="shared" si="1"/>
        <v>#DIV/0!</v>
      </c>
    </row>
    <row r="25" spans="1:8" ht="1.5" customHeight="1" thickBot="1">
      <c r="A25" s="65"/>
      <c r="B25" s="117" t="s">
        <v>141</v>
      </c>
      <c r="C25" s="118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18.75" customHeight="1">
      <c r="A26" s="65"/>
      <c r="B26" s="67" t="s">
        <v>27</v>
      </c>
      <c r="C26" s="138"/>
      <c r="D26" s="70">
        <f>D4+D20</f>
        <v>5663.2</v>
      </c>
      <c r="E26" s="70">
        <f>E4+E20</f>
        <v>3473.1</v>
      </c>
      <c r="F26" s="70">
        <f>F4+F20</f>
        <v>5490.000000000001</v>
      </c>
      <c r="G26" s="43">
        <f t="shared" si="0"/>
        <v>0.9694165842633142</v>
      </c>
      <c r="H26" s="43">
        <f t="shared" si="1"/>
        <v>1.5807203938844263</v>
      </c>
    </row>
    <row r="27" spans="1:8" ht="15.75" customHeight="1" hidden="1">
      <c r="A27" s="65"/>
      <c r="B27" s="67" t="s">
        <v>101</v>
      </c>
      <c r="C27" s="115"/>
      <c r="D27" s="121">
        <f>D4</f>
        <v>5388.7</v>
      </c>
      <c r="E27" s="121">
        <f>E4</f>
        <v>3268.7</v>
      </c>
      <c r="F27" s="121">
        <f>F4</f>
        <v>5215.500000000001</v>
      </c>
      <c r="G27" s="54">
        <f>F27/D27</f>
        <v>0.9678586672110159</v>
      </c>
      <c r="H27" s="54">
        <f>F27/E27</f>
        <v>1.5955884602441341</v>
      </c>
    </row>
    <row r="28" spans="1:8" ht="12.75">
      <c r="A28" s="167"/>
      <c r="B28" s="195"/>
      <c r="C28" s="195"/>
      <c r="D28" s="195"/>
      <c r="E28" s="195"/>
      <c r="F28" s="195"/>
      <c r="G28" s="195"/>
      <c r="H28" s="196"/>
    </row>
    <row r="29" spans="1:8" ht="15" customHeight="1">
      <c r="A29" s="192" t="s">
        <v>145</v>
      </c>
      <c r="B29" s="177" t="s">
        <v>28</v>
      </c>
      <c r="C29" s="193" t="s">
        <v>171</v>
      </c>
      <c r="D29" s="172" t="s">
        <v>3</v>
      </c>
      <c r="E29" s="165" t="s">
        <v>416</v>
      </c>
      <c r="F29" s="172" t="s">
        <v>4</v>
      </c>
      <c r="G29" s="165" t="s">
        <v>391</v>
      </c>
      <c r="H29" s="165" t="s">
        <v>417</v>
      </c>
    </row>
    <row r="30" spans="1:8" ht="44.25" customHeight="1">
      <c r="A30" s="192"/>
      <c r="B30" s="177"/>
      <c r="C30" s="194"/>
      <c r="D30" s="172"/>
      <c r="E30" s="166"/>
      <c r="F30" s="172"/>
      <c r="G30" s="166"/>
      <c r="H30" s="166"/>
    </row>
    <row r="31" spans="1:8" ht="34.5" customHeight="1">
      <c r="A31" s="71" t="s">
        <v>63</v>
      </c>
      <c r="B31" s="66" t="s">
        <v>29</v>
      </c>
      <c r="C31" s="116"/>
      <c r="D31" s="122">
        <f>D32+D33+D34</f>
        <v>4670.5</v>
      </c>
      <c r="E31" s="122">
        <f>E32+E33+E34</f>
        <v>3902.5</v>
      </c>
      <c r="F31" s="122">
        <f>F32+F33+F34</f>
        <v>4022.1</v>
      </c>
      <c r="G31" s="54">
        <f>F31/D31</f>
        <v>0.8611711808157585</v>
      </c>
      <c r="H31" s="139">
        <f>F31/E31</f>
        <v>1.0306470211402947</v>
      </c>
    </row>
    <row r="32" spans="1:8" ht="114" customHeight="1">
      <c r="A32" s="68" t="s">
        <v>66</v>
      </c>
      <c r="B32" s="67" t="s">
        <v>148</v>
      </c>
      <c r="C32" s="115" t="s">
        <v>66</v>
      </c>
      <c r="D32" s="121">
        <v>4550.3</v>
      </c>
      <c r="E32" s="121">
        <v>3882.9</v>
      </c>
      <c r="F32" s="121">
        <v>3906.2</v>
      </c>
      <c r="G32" s="54">
        <f aca="true" t="shared" si="2" ref="G32:G63">F32/D32</f>
        <v>0.8584488934795508</v>
      </c>
      <c r="H32" s="139">
        <f aca="true" t="shared" si="3" ref="H32:H63">F32/E32</f>
        <v>1.0060006696026165</v>
      </c>
    </row>
    <row r="33" spans="1:8" ht="19.5" customHeight="1" hidden="1">
      <c r="A33" s="68" t="s">
        <v>68</v>
      </c>
      <c r="B33" s="67" t="s">
        <v>32</v>
      </c>
      <c r="C33" s="115" t="s">
        <v>68</v>
      </c>
      <c r="D33" s="121">
        <v>0</v>
      </c>
      <c r="E33" s="121">
        <v>5</v>
      </c>
      <c r="F33" s="121">
        <v>0</v>
      </c>
      <c r="G33" s="54" t="e">
        <f t="shared" si="2"/>
        <v>#DIV/0!</v>
      </c>
      <c r="H33" s="139">
        <f t="shared" si="3"/>
        <v>0</v>
      </c>
    </row>
    <row r="34" spans="1:8" ht="41.25" customHeight="1">
      <c r="A34" s="68" t="s">
        <v>119</v>
      </c>
      <c r="B34" s="67" t="s">
        <v>116</v>
      </c>
      <c r="C34" s="115"/>
      <c r="D34" s="121">
        <f>D35+D36+D37</f>
        <v>120.2</v>
      </c>
      <c r="E34" s="121">
        <f>E35+E36+E37</f>
        <v>14.6</v>
      </c>
      <c r="F34" s="121">
        <f>F35+F36+F37</f>
        <v>115.9</v>
      </c>
      <c r="G34" s="54">
        <f t="shared" si="2"/>
        <v>0.9642262895174709</v>
      </c>
      <c r="H34" s="139">
        <f t="shared" si="3"/>
        <v>7.9383561643835625</v>
      </c>
    </row>
    <row r="35" spans="1:8" s="16" customFormat="1" ht="39" customHeight="1">
      <c r="A35" s="76"/>
      <c r="B35" s="77" t="s">
        <v>181</v>
      </c>
      <c r="C35" s="123" t="s">
        <v>244</v>
      </c>
      <c r="D35" s="124">
        <v>5.2</v>
      </c>
      <c r="E35" s="124">
        <v>2.6</v>
      </c>
      <c r="F35" s="124">
        <v>1.9</v>
      </c>
      <c r="G35" s="54">
        <f t="shared" si="2"/>
        <v>0.36538461538461536</v>
      </c>
      <c r="H35" s="139">
        <f t="shared" si="3"/>
        <v>0.7307692307692307</v>
      </c>
    </row>
    <row r="36" spans="1:8" s="16" customFormat="1" ht="73.5" customHeight="1">
      <c r="A36" s="76"/>
      <c r="B36" s="77" t="s">
        <v>180</v>
      </c>
      <c r="C36" s="123" t="s">
        <v>276</v>
      </c>
      <c r="D36" s="124">
        <v>15</v>
      </c>
      <c r="E36" s="124">
        <v>12</v>
      </c>
      <c r="F36" s="124">
        <v>15</v>
      </c>
      <c r="G36" s="54">
        <f t="shared" si="2"/>
        <v>1</v>
      </c>
      <c r="H36" s="139">
        <f t="shared" si="3"/>
        <v>1.25</v>
      </c>
    </row>
    <row r="37" spans="1:8" s="16" customFormat="1" ht="53.25" customHeight="1">
      <c r="A37" s="76"/>
      <c r="B37" s="77" t="s">
        <v>365</v>
      </c>
      <c r="C37" s="123" t="s">
        <v>364</v>
      </c>
      <c r="D37" s="124">
        <v>100</v>
      </c>
      <c r="E37" s="124"/>
      <c r="F37" s="124">
        <v>99</v>
      </c>
      <c r="G37" s="54">
        <f t="shared" si="2"/>
        <v>0.99</v>
      </c>
      <c r="H37" s="139"/>
    </row>
    <row r="38" spans="1:8" ht="18.75" customHeight="1">
      <c r="A38" s="71" t="s">
        <v>102</v>
      </c>
      <c r="B38" s="66" t="s">
        <v>97</v>
      </c>
      <c r="C38" s="116"/>
      <c r="D38" s="122">
        <f>D39</f>
        <v>153.9</v>
      </c>
      <c r="E38" s="122">
        <f>E39</f>
        <v>118.6</v>
      </c>
      <c r="F38" s="122">
        <f>F39</f>
        <v>153.9</v>
      </c>
      <c r="G38" s="54">
        <f t="shared" si="2"/>
        <v>1</v>
      </c>
      <c r="H38" s="139">
        <f t="shared" si="3"/>
        <v>1.297639123102867</v>
      </c>
    </row>
    <row r="39" spans="1:8" ht="48" customHeight="1">
      <c r="A39" s="68" t="s">
        <v>103</v>
      </c>
      <c r="B39" s="67" t="s">
        <v>152</v>
      </c>
      <c r="C39" s="115" t="s">
        <v>201</v>
      </c>
      <c r="D39" s="121">
        <v>153.9</v>
      </c>
      <c r="E39" s="121">
        <v>118.6</v>
      </c>
      <c r="F39" s="121">
        <v>153.9</v>
      </c>
      <c r="G39" s="54">
        <f t="shared" si="2"/>
        <v>1</v>
      </c>
      <c r="H39" s="139">
        <f t="shared" si="3"/>
        <v>1.297639123102867</v>
      </c>
    </row>
    <row r="40" spans="1:8" ht="30" customHeight="1" hidden="1">
      <c r="A40" s="71" t="s">
        <v>69</v>
      </c>
      <c r="B40" s="66" t="s">
        <v>35</v>
      </c>
      <c r="C40" s="116"/>
      <c r="D40" s="122">
        <f aca="true" t="shared" si="4" ref="D40:F41">D41</f>
        <v>0</v>
      </c>
      <c r="E40" s="122">
        <f t="shared" si="4"/>
        <v>0</v>
      </c>
      <c r="F40" s="122">
        <f t="shared" si="4"/>
        <v>0</v>
      </c>
      <c r="G40" s="54" t="e">
        <f t="shared" si="2"/>
        <v>#DIV/0!</v>
      </c>
      <c r="H40" s="139" t="e">
        <f t="shared" si="3"/>
        <v>#DIV/0!</v>
      </c>
    </row>
    <row r="41" spans="1:8" ht="18" customHeight="1" hidden="1">
      <c r="A41" s="68" t="s">
        <v>104</v>
      </c>
      <c r="B41" s="67" t="s">
        <v>99</v>
      </c>
      <c r="C41" s="115"/>
      <c r="D41" s="121">
        <f t="shared" si="4"/>
        <v>0</v>
      </c>
      <c r="E41" s="121">
        <f t="shared" si="4"/>
        <v>0</v>
      </c>
      <c r="F41" s="121">
        <f t="shared" si="4"/>
        <v>0</v>
      </c>
      <c r="G41" s="54" t="e">
        <f t="shared" si="2"/>
        <v>#DIV/0!</v>
      </c>
      <c r="H41" s="139" t="e">
        <f t="shared" si="3"/>
        <v>#DIV/0!</v>
      </c>
    </row>
    <row r="42" spans="1:8" ht="54.75" customHeight="1" hidden="1">
      <c r="A42" s="68"/>
      <c r="B42" s="67" t="s">
        <v>205</v>
      </c>
      <c r="C42" s="115" t="s">
        <v>206</v>
      </c>
      <c r="D42" s="121">
        <v>0</v>
      </c>
      <c r="E42" s="121">
        <v>0</v>
      </c>
      <c r="F42" s="121">
        <v>0</v>
      </c>
      <c r="G42" s="54" t="e">
        <f t="shared" si="2"/>
        <v>#DIV/0!</v>
      </c>
      <c r="H42" s="139" t="e">
        <f t="shared" si="3"/>
        <v>#DIV/0!</v>
      </c>
    </row>
    <row r="43" spans="1:8" ht="33" customHeight="1">
      <c r="A43" s="71" t="s">
        <v>70</v>
      </c>
      <c r="B43" s="66" t="s">
        <v>37</v>
      </c>
      <c r="C43" s="116"/>
      <c r="D43" s="122">
        <f aca="true" t="shared" si="5" ref="D43:F44">D44</f>
        <v>47</v>
      </c>
      <c r="E43" s="122">
        <f t="shared" si="5"/>
        <v>47</v>
      </c>
      <c r="F43" s="122">
        <f t="shared" si="5"/>
        <v>0</v>
      </c>
      <c r="G43" s="54">
        <f t="shared" si="2"/>
        <v>0</v>
      </c>
      <c r="H43" s="139">
        <f t="shared" si="3"/>
        <v>0</v>
      </c>
    </row>
    <row r="44" spans="1:8" ht="38.25" customHeight="1">
      <c r="A44" s="83" t="s">
        <v>71</v>
      </c>
      <c r="B44" s="96" t="s">
        <v>114</v>
      </c>
      <c r="C44" s="115"/>
      <c r="D44" s="121">
        <f t="shared" si="5"/>
        <v>47</v>
      </c>
      <c r="E44" s="121">
        <f t="shared" si="5"/>
        <v>47</v>
      </c>
      <c r="F44" s="121">
        <f t="shared" si="5"/>
        <v>0</v>
      </c>
      <c r="G44" s="54">
        <f t="shared" si="2"/>
        <v>0</v>
      </c>
      <c r="H44" s="139">
        <f t="shared" si="3"/>
        <v>0</v>
      </c>
    </row>
    <row r="45" spans="1:8" ht="64.5" customHeight="1">
      <c r="A45" s="76"/>
      <c r="B45" s="91" t="s">
        <v>114</v>
      </c>
      <c r="C45" s="123" t="s">
        <v>282</v>
      </c>
      <c r="D45" s="124">
        <v>47</v>
      </c>
      <c r="E45" s="124">
        <v>47</v>
      </c>
      <c r="F45" s="124">
        <v>0</v>
      </c>
      <c r="G45" s="54">
        <f t="shared" si="2"/>
        <v>0</v>
      </c>
      <c r="H45" s="139">
        <f t="shared" si="3"/>
        <v>0</v>
      </c>
    </row>
    <row r="46" spans="1:8" ht="55.5" customHeight="1">
      <c r="A46" s="71" t="s">
        <v>72</v>
      </c>
      <c r="B46" s="66" t="s">
        <v>38</v>
      </c>
      <c r="C46" s="116"/>
      <c r="D46" s="122">
        <f>D47</f>
        <v>737.8</v>
      </c>
      <c r="E46" s="122">
        <f>E47</f>
        <v>615</v>
      </c>
      <c r="F46" s="122">
        <f>F47</f>
        <v>376.20000000000005</v>
      </c>
      <c r="G46" s="54">
        <f t="shared" si="2"/>
        <v>0.5098942802927624</v>
      </c>
      <c r="H46" s="139">
        <f t="shared" si="3"/>
        <v>0.6117073170731708</v>
      </c>
    </row>
    <row r="47" spans="1:8" ht="19.5" customHeight="1">
      <c r="A47" s="68" t="s">
        <v>41</v>
      </c>
      <c r="B47" s="67" t="s">
        <v>42</v>
      </c>
      <c r="C47" s="115"/>
      <c r="D47" s="121">
        <f>D48+D49+D51+D50</f>
        <v>737.8</v>
      </c>
      <c r="E47" s="121">
        <f>E48+E49+E51+E50</f>
        <v>615</v>
      </c>
      <c r="F47" s="121">
        <f>F48+F49+F51+F50</f>
        <v>376.20000000000005</v>
      </c>
      <c r="G47" s="54">
        <f t="shared" si="2"/>
        <v>0.5098942802927624</v>
      </c>
      <c r="H47" s="139">
        <f t="shared" si="3"/>
        <v>0.6117073170731708</v>
      </c>
    </row>
    <row r="48" spans="1:8" s="16" customFormat="1" ht="20.25" customHeight="1">
      <c r="A48" s="76"/>
      <c r="B48" s="77" t="s">
        <v>92</v>
      </c>
      <c r="C48" s="115" t="s">
        <v>245</v>
      </c>
      <c r="D48" s="124">
        <v>415.9</v>
      </c>
      <c r="E48" s="124">
        <v>312.9</v>
      </c>
      <c r="F48" s="124">
        <v>343.8</v>
      </c>
      <c r="G48" s="54">
        <f t="shared" si="2"/>
        <v>0.8266410194758356</v>
      </c>
      <c r="H48" s="139">
        <f t="shared" si="3"/>
        <v>1.0987535953978909</v>
      </c>
    </row>
    <row r="49" spans="1:8" s="16" customFormat="1" ht="16.5" customHeight="1">
      <c r="A49" s="76"/>
      <c r="B49" s="77" t="s">
        <v>197</v>
      </c>
      <c r="C49" s="123" t="s">
        <v>246</v>
      </c>
      <c r="D49" s="124">
        <v>5</v>
      </c>
      <c r="E49" s="124">
        <v>15</v>
      </c>
      <c r="F49" s="124">
        <v>3.6</v>
      </c>
      <c r="G49" s="54">
        <f t="shared" si="2"/>
        <v>0.72</v>
      </c>
      <c r="H49" s="139">
        <f t="shared" si="3"/>
        <v>0.24000000000000002</v>
      </c>
    </row>
    <row r="50" spans="1:8" s="16" customFormat="1" ht="16.5" customHeight="1" hidden="1">
      <c r="A50" s="76"/>
      <c r="B50" s="77" t="s">
        <v>243</v>
      </c>
      <c r="C50" s="123" t="s">
        <v>247</v>
      </c>
      <c r="D50" s="124">
        <v>0</v>
      </c>
      <c r="E50" s="124">
        <v>15</v>
      </c>
      <c r="F50" s="124">
        <v>0</v>
      </c>
      <c r="G50" s="54" t="e">
        <f t="shared" si="2"/>
        <v>#DIV/0!</v>
      </c>
      <c r="H50" s="139">
        <f t="shared" si="3"/>
        <v>0</v>
      </c>
    </row>
    <row r="51" spans="1:8" s="16" customFormat="1" ht="30" customHeight="1">
      <c r="A51" s="76"/>
      <c r="B51" s="77" t="s">
        <v>160</v>
      </c>
      <c r="C51" s="123" t="s">
        <v>248</v>
      </c>
      <c r="D51" s="124">
        <v>316.9</v>
      </c>
      <c r="E51" s="124">
        <v>272.1</v>
      </c>
      <c r="F51" s="124">
        <v>28.8</v>
      </c>
      <c r="G51" s="54">
        <f t="shared" si="2"/>
        <v>0.09088040391290629</v>
      </c>
      <c r="H51" s="139">
        <f t="shared" si="3"/>
        <v>0.10584343991179712</v>
      </c>
    </row>
    <row r="52" spans="1:8" ht="34.5" customHeight="1">
      <c r="A52" s="71" t="s">
        <v>117</v>
      </c>
      <c r="B52" s="66" t="s">
        <v>115</v>
      </c>
      <c r="C52" s="116"/>
      <c r="D52" s="121">
        <f>D54</f>
        <v>6.5</v>
      </c>
      <c r="E52" s="121">
        <f>E54</f>
        <v>6.4</v>
      </c>
      <c r="F52" s="121">
        <f>F54</f>
        <v>3.5</v>
      </c>
      <c r="G52" s="54">
        <f t="shared" si="2"/>
        <v>0.5384615384615384</v>
      </c>
      <c r="H52" s="139">
        <f t="shared" si="3"/>
        <v>0.546875</v>
      </c>
    </row>
    <row r="53" spans="1:8" ht="36" customHeight="1">
      <c r="A53" s="68" t="s">
        <v>111</v>
      </c>
      <c r="B53" s="67" t="s">
        <v>118</v>
      </c>
      <c r="C53" s="115"/>
      <c r="D53" s="121">
        <f>D54</f>
        <v>6.5</v>
      </c>
      <c r="E53" s="121">
        <f>E54</f>
        <v>6.4</v>
      </c>
      <c r="F53" s="121">
        <f>F54</f>
        <v>3.5</v>
      </c>
      <c r="G53" s="54">
        <f t="shared" si="2"/>
        <v>0.5384615384615384</v>
      </c>
      <c r="H53" s="139">
        <f t="shared" si="3"/>
        <v>0.546875</v>
      </c>
    </row>
    <row r="54" spans="1:8" s="16" customFormat="1" ht="36" customHeight="1">
      <c r="A54" s="76"/>
      <c r="B54" s="77" t="s">
        <v>204</v>
      </c>
      <c r="C54" s="123" t="s">
        <v>198</v>
      </c>
      <c r="D54" s="124">
        <v>6.5</v>
      </c>
      <c r="E54" s="124">
        <v>6.4</v>
      </c>
      <c r="F54" s="124">
        <v>3.5</v>
      </c>
      <c r="G54" s="54">
        <f t="shared" si="2"/>
        <v>0.5384615384615384</v>
      </c>
      <c r="H54" s="139">
        <f t="shared" si="3"/>
        <v>0.546875</v>
      </c>
    </row>
    <row r="55" spans="1:8" ht="18" customHeight="1" hidden="1">
      <c r="A55" s="71" t="s">
        <v>43</v>
      </c>
      <c r="B55" s="66" t="s">
        <v>44</v>
      </c>
      <c r="C55" s="116"/>
      <c r="D55" s="121">
        <f aca="true" t="shared" si="6" ref="D55:F56">D56</f>
        <v>0</v>
      </c>
      <c r="E55" s="121">
        <f t="shared" si="6"/>
        <v>0</v>
      </c>
      <c r="F55" s="121">
        <f t="shared" si="6"/>
        <v>0</v>
      </c>
      <c r="G55" s="54" t="e">
        <f t="shared" si="2"/>
        <v>#DIV/0!</v>
      </c>
      <c r="H55" s="139" t="e">
        <f t="shared" si="3"/>
        <v>#DIV/0!</v>
      </c>
    </row>
    <row r="56" spans="1:8" ht="23.25" customHeight="1" hidden="1">
      <c r="A56" s="68" t="s">
        <v>47</v>
      </c>
      <c r="B56" s="67" t="s">
        <v>108</v>
      </c>
      <c r="C56" s="115"/>
      <c r="D56" s="121">
        <f t="shared" si="6"/>
        <v>0</v>
      </c>
      <c r="E56" s="121">
        <f t="shared" si="6"/>
        <v>0</v>
      </c>
      <c r="F56" s="121">
        <f t="shared" si="6"/>
        <v>0</v>
      </c>
      <c r="G56" s="54" t="e">
        <f t="shared" si="2"/>
        <v>#DIV/0!</v>
      </c>
      <c r="H56" s="139" t="e">
        <f t="shared" si="3"/>
        <v>#DIV/0!</v>
      </c>
    </row>
    <row r="57" spans="1:8" s="16" customFormat="1" ht="31.5" customHeight="1" hidden="1">
      <c r="A57" s="76"/>
      <c r="B57" s="77" t="s">
        <v>199</v>
      </c>
      <c r="C57" s="123" t="s">
        <v>200</v>
      </c>
      <c r="D57" s="124">
        <v>0</v>
      </c>
      <c r="E57" s="124">
        <v>0</v>
      </c>
      <c r="F57" s="124">
        <v>0</v>
      </c>
      <c r="G57" s="54" t="e">
        <f t="shared" si="2"/>
        <v>#DIV/0!</v>
      </c>
      <c r="H57" s="139" t="e">
        <f t="shared" si="3"/>
        <v>#DIV/0!</v>
      </c>
    </row>
    <row r="58" spans="1:8" ht="18.75" customHeight="1">
      <c r="A58" s="71">
        <v>1000</v>
      </c>
      <c r="B58" s="66" t="s">
        <v>55</v>
      </c>
      <c r="C58" s="116"/>
      <c r="D58" s="121">
        <f>D59</f>
        <v>72</v>
      </c>
      <c r="E58" s="121">
        <f>E59</f>
        <v>49.5</v>
      </c>
      <c r="F58" s="121">
        <f>F59</f>
        <v>66</v>
      </c>
      <c r="G58" s="54">
        <f t="shared" si="2"/>
        <v>0.9166666666666666</v>
      </c>
      <c r="H58" s="139">
        <f t="shared" si="3"/>
        <v>1.3333333333333333</v>
      </c>
    </row>
    <row r="59" spans="1:8" ht="18.75" customHeight="1">
      <c r="A59" s="68">
        <v>1001</v>
      </c>
      <c r="B59" s="67" t="s">
        <v>161</v>
      </c>
      <c r="C59" s="115" t="s">
        <v>56</v>
      </c>
      <c r="D59" s="121">
        <v>72</v>
      </c>
      <c r="E59" s="121">
        <v>49.5</v>
      </c>
      <c r="F59" s="121">
        <v>66</v>
      </c>
      <c r="G59" s="54">
        <f t="shared" si="2"/>
        <v>0.9166666666666666</v>
      </c>
      <c r="H59" s="139">
        <f t="shared" si="3"/>
        <v>1.3333333333333333</v>
      </c>
    </row>
    <row r="60" spans="1:8" ht="38.25" customHeight="1">
      <c r="A60" s="71"/>
      <c r="B60" s="66" t="s">
        <v>93</v>
      </c>
      <c r="C60" s="116"/>
      <c r="D60" s="122">
        <f>D61</f>
        <v>1336</v>
      </c>
      <c r="E60" s="122">
        <f>E61</f>
        <v>1002</v>
      </c>
      <c r="F60" s="122">
        <f>F61</f>
        <v>1336</v>
      </c>
      <c r="G60" s="54">
        <f t="shared" si="2"/>
        <v>1</v>
      </c>
      <c r="H60" s="139">
        <f t="shared" si="3"/>
        <v>1.3333333333333333</v>
      </c>
    </row>
    <row r="61" spans="1:8" s="16" customFormat="1" ht="48.75" customHeight="1">
      <c r="A61" s="76"/>
      <c r="B61" s="77" t="s">
        <v>94</v>
      </c>
      <c r="C61" s="123" t="s">
        <v>173</v>
      </c>
      <c r="D61" s="124">
        <v>1336</v>
      </c>
      <c r="E61" s="124">
        <v>1002</v>
      </c>
      <c r="F61" s="124">
        <v>1336</v>
      </c>
      <c r="G61" s="54">
        <f t="shared" si="2"/>
        <v>1</v>
      </c>
      <c r="H61" s="139">
        <f t="shared" si="3"/>
        <v>1.3333333333333333</v>
      </c>
    </row>
    <row r="62" spans="1:8" ht="21.75" customHeight="1">
      <c r="A62" s="68"/>
      <c r="B62" s="66" t="s">
        <v>62</v>
      </c>
      <c r="C62" s="71"/>
      <c r="D62" s="122">
        <f>D31+D38+D40+D43+D46+D52+D55+D58+D60</f>
        <v>7023.7</v>
      </c>
      <c r="E62" s="122">
        <f>E31+E38+E40+E43+E46+E52+E55+E58+E60</f>
        <v>5741</v>
      </c>
      <c r="F62" s="122">
        <f>F31+F38+F40+F43+F46+F52+F55+F58+F60</f>
        <v>5957.7</v>
      </c>
      <c r="G62" s="54">
        <f t="shared" si="2"/>
        <v>0.848228141862551</v>
      </c>
      <c r="H62" s="139">
        <f t="shared" si="3"/>
        <v>1.0377460372757359</v>
      </c>
    </row>
    <row r="63" spans="1:8" ht="25.5" customHeight="1">
      <c r="A63" s="109"/>
      <c r="B63" s="96" t="s">
        <v>77</v>
      </c>
      <c r="C63" s="125"/>
      <c r="D63" s="140">
        <f>D60</f>
        <v>1336</v>
      </c>
      <c r="E63" s="140">
        <f>E60</f>
        <v>1002</v>
      </c>
      <c r="F63" s="140">
        <f>F60</f>
        <v>1336</v>
      </c>
      <c r="G63" s="54">
        <f t="shared" si="2"/>
        <v>1</v>
      </c>
      <c r="H63" s="139">
        <f t="shared" si="3"/>
        <v>1.3333333333333333</v>
      </c>
    </row>
    <row r="64" ht="18">
      <c r="A64" s="99"/>
    </row>
    <row r="65" ht="18">
      <c r="A65" s="99"/>
    </row>
    <row r="66" spans="1:6" ht="18">
      <c r="A66" s="99"/>
      <c r="B66" s="100" t="s">
        <v>415</v>
      </c>
      <c r="C66" s="6"/>
      <c r="F66" s="141">
        <v>1360.5</v>
      </c>
    </row>
    <row r="67" spans="1:3" ht="18">
      <c r="A67" s="99"/>
      <c r="B67" s="100"/>
      <c r="C67" s="6"/>
    </row>
    <row r="68" spans="1:3" ht="18" hidden="1">
      <c r="A68" s="99"/>
      <c r="B68" s="100" t="s">
        <v>78</v>
      </c>
      <c r="C68" s="6"/>
    </row>
    <row r="69" spans="1:3" ht="18" hidden="1">
      <c r="A69" s="99"/>
      <c r="B69" s="100" t="s">
        <v>79</v>
      </c>
      <c r="C69" s="6"/>
    </row>
    <row r="70" spans="1:3" ht="18" hidden="1">
      <c r="A70" s="99"/>
      <c r="B70" s="100"/>
      <c r="C70" s="6"/>
    </row>
    <row r="71" spans="1:3" ht="18" hidden="1">
      <c r="A71" s="99"/>
      <c r="B71" s="100" t="s">
        <v>80</v>
      </c>
      <c r="C71" s="6"/>
    </row>
    <row r="72" spans="1:3" ht="18" hidden="1">
      <c r="A72" s="99"/>
      <c r="B72" s="100" t="s">
        <v>81</v>
      </c>
      <c r="C72" s="6"/>
    </row>
    <row r="73" spans="1:3" ht="18" hidden="1">
      <c r="A73" s="99"/>
      <c r="B73" s="100"/>
      <c r="C73" s="6"/>
    </row>
    <row r="74" spans="1:3" ht="18" hidden="1">
      <c r="A74" s="99"/>
      <c r="B74" s="100" t="s">
        <v>82</v>
      </c>
      <c r="C74" s="6"/>
    </row>
    <row r="75" spans="1:3" ht="18" hidden="1">
      <c r="A75" s="99"/>
      <c r="B75" s="100" t="s">
        <v>83</v>
      </c>
      <c r="C75" s="6"/>
    </row>
    <row r="76" spans="1:3" ht="18" hidden="1">
      <c r="A76" s="99"/>
      <c r="B76" s="100"/>
      <c r="C76" s="6"/>
    </row>
    <row r="77" spans="1:3" ht="18" hidden="1">
      <c r="A77" s="99"/>
      <c r="B77" s="100" t="s">
        <v>84</v>
      </c>
      <c r="C77" s="6"/>
    </row>
    <row r="78" spans="1:3" ht="18" hidden="1">
      <c r="A78" s="99"/>
      <c r="B78" s="100" t="s">
        <v>85</v>
      </c>
      <c r="C78" s="6"/>
    </row>
    <row r="79" ht="18" hidden="1">
      <c r="A79" s="99"/>
    </row>
    <row r="80" ht="18">
      <c r="A80" s="99"/>
    </row>
    <row r="81" spans="1:8" ht="18">
      <c r="A81" s="99"/>
      <c r="B81" s="100" t="s">
        <v>86</v>
      </c>
      <c r="C81" s="6"/>
      <c r="F81" s="53">
        <f>F66+F26-F62</f>
        <v>892.8000000000011</v>
      </c>
      <c r="H81" s="53"/>
    </row>
    <row r="82" ht="18">
      <c r="A82" s="99"/>
    </row>
    <row r="83" ht="18">
      <c r="A83" s="99"/>
    </row>
    <row r="84" spans="1:3" ht="18">
      <c r="A84" s="99"/>
      <c r="B84" s="100" t="s">
        <v>87</v>
      </c>
      <c r="C84" s="6"/>
    </row>
    <row r="85" spans="1:3" ht="18">
      <c r="A85" s="99"/>
      <c r="B85" s="100" t="s">
        <v>88</v>
      </c>
      <c r="C85" s="6"/>
    </row>
    <row r="86" spans="1:3" ht="18">
      <c r="A86" s="99"/>
      <c r="B86" s="100" t="s">
        <v>89</v>
      </c>
      <c r="C86" s="6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6"/>
  <sheetViews>
    <sheetView zoomScalePageLayoutView="0" workbookViewId="0" topLeftCell="A22">
      <selection activeCell="G31" sqref="G31:G63"/>
    </sheetView>
  </sheetViews>
  <sheetFormatPr defaultColWidth="9.140625" defaultRowHeight="12.75"/>
  <cols>
    <col min="1" max="1" width="6.421875" style="145" customWidth="1"/>
    <col min="2" max="2" width="28.00390625" style="145" customWidth="1"/>
    <col min="3" max="3" width="12.421875" style="146" hidden="1" customWidth="1"/>
    <col min="4" max="4" width="12.421875" style="56" customWidth="1"/>
    <col min="5" max="5" width="12.421875" style="56" hidden="1" customWidth="1"/>
    <col min="6" max="6" width="11.7109375" style="56" customWidth="1"/>
    <col min="7" max="7" width="11.28125" style="56" customWidth="1"/>
    <col min="8" max="8" width="11.00390625" style="56" hidden="1" customWidth="1"/>
    <col min="9" max="16384" width="9.140625" style="2" customWidth="1"/>
  </cols>
  <sheetData>
    <row r="1" spans="1:8" s="4" customFormat="1" ht="66" customHeight="1">
      <c r="A1" s="199" t="s">
        <v>441</v>
      </c>
      <c r="B1" s="199"/>
      <c r="C1" s="199"/>
      <c r="D1" s="199"/>
      <c r="E1" s="199"/>
      <c r="F1" s="199"/>
      <c r="G1" s="199"/>
      <c r="H1" s="199"/>
    </row>
    <row r="2" spans="1:8" s="1" customFormat="1" ht="12.75" customHeight="1">
      <c r="A2" s="65"/>
      <c r="B2" s="177" t="s">
        <v>2</v>
      </c>
      <c r="C2" s="131"/>
      <c r="D2" s="172" t="s">
        <v>3</v>
      </c>
      <c r="E2" s="165" t="s">
        <v>416</v>
      </c>
      <c r="F2" s="172" t="s">
        <v>4</v>
      </c>
      <c r="G2" s="165" t="s">
        <v>391</v>
      </c>
      <c r="H2" s="165" t="s">
        <v>417</v>
      </c>
    </row>
    <row r="3" spans="1:8" s="1" customFormat="1" ht="24.75" customHeight="1">
      <c r="A3" s="65"/>
      <c r="B3" s="177"/>
      <c r="C3" s="131"/>
      <c r="D3" s="172"/>
      <c r="E3" s="166"/>
      <c r="F3" s="172"/>
      <c r="G3" s="166"/>
      <c r="H3" s="166"/>
    </row>
    <row r="4" spans="1:8" s="1" customFormat="1" ht="31.5">
      <c r="A4" s="65"/>
      <c r="B4" s="67" t="s">
        <v>76</v>
      </c>
      <c r="C4" s="114"/>
      <c r="D4" s="142">
        <f>D5+D6+D7+D8+D9+D10+D11+D12+D13+D14+D15+D16+D17+D18+D19</f>
        <v>2937.5</v>
      </c>
      <c r="E4" s="142">
        <f>E5+E6+E7+E8+E9+E10+E11+E12+E13+E14+E15+E16+E17+E18+E19</f>
        <v>1369</v>
      </c>
      <c r="F4" s="142">
        <f>F5+F6+F7+F8+F9+F10+F11+F12+F13+F14+F15+F16+F17+F18+F19</f>
        <v>3678.9999999999995</v>
      </c>
      <c r="G4" s="43">
        <f aca="true" t="shared" si="0" ref="G4:G27">F4/D4</f>
        <v>1.2524255319148934</v>
      </c>
      <c r="H4" s="43">
        <f aca="true" t="shared" si="1" ref="H4:H27">F4/E4</f>
        <v>2.68736303871439</v>
      </c>
    </row>
    <row r="5" spans="1:8" s="1" customFormat="1" ht="18.75">
      <c r="A5" s="65"/>
      <c r="B5" s="67" t="s">
        <v>5</v>
      </c>
      <c r="C5" s="115"/>
      <c r="D5" s="143">
        <v>266.5</v>
      </c>
      <c r="E5" s="143">
        <v>170</v>
      </c>
      <c r="F5" s="143">
        <v>266.3</v>
      </c>
      <c r="G5" s="43">
        <f t="shared" si="0"/>
        <v>0.9992495309568481</v>
      </c>
      <c r="H5" s="43">
        <f t="shared" si="1"/>
        <v>1.5664705882352943</v>
      </c>
    </row>
    <row r="6" spans="1:8" s="1" customFormat="1" ht="18.75" hidden="1">
      <c r="A6" s="65"/>
      <c r="B6" s="67" t="s">
        <v>214</v>
      </c>
      <c r="C6" s="115"/>
      <c r="D6" s="143">
        <v>0</v>
      </c>
      <c r="E6" s="143">
        <v>0</v>
      </c>
      <c r="F6" s="143">
        <v>0</v>
      </c>
      <c r="G6" s="43" t="e">
        <f t="shared" si="0"/>
        <v>#DIV/0!</v>
      </c>
      <c r="H6" s="43" t="e">
        <f t="shared" si="1"/>
        <v>#DIV/0!</v>
      </c>
    </row>
    <row r="7" spans="1:8" s="1" customFormat="1" ht="18.75">
      <c r="A7" s="65"/>
      <c r="B7" s="67" t="s">
        <v>7</v>
      </c>
      <c r="C7" s="115"/>
      <c r="D7" s="143">
        <v>592</v>
      </c>
      <c r="E7" s="143">
        <v>380</v>
      </c>
      <c r="F7" s="143">
        <v>596.8</v>
      </c>
      <c r="G7" s="43">
        <f t="shared" si="0"/>
        <v>1.008108108108108</v>
      </c>
      <c r="H7" s="43">
        <f t="shared" si="1"/>
        <v>1.5705263157894735</v>
      </c>
    </row>
    <row r="8" spans="1:8" s="1" customFormat="1" ht="31.5">
      <c r="A8" s="65"/>
      <c r="B8" s="67" t="s">
        <v>8</v>
      </c>
      <c r="C8" s="115"/>
      <c r="D8" s="143">
        <v>236</v>
      </c>
      <c r="E8" s="143">
        <v>130</v>
      </c>
      <c r="F8" s="143">
        <v>439.1</v>
      </c>
      <c r="G8" s="43">
        <f t="shared" si="0"/>
        <v>1.8605932203389832</v>
      </c>
      <c r="H8" s="43">
        <f t="shared" si="1"/>
        <v>3.3776923076923078</v>
      </c>
    </row>
    <row r="9" spans="1:8" s="1" customFormat="1" ht="18.75">
      <c r="A9" s="65"/>
      <c r="B9" s="67" t="s">
        <v>9</v>
      </c>
      <c r="C9" s="115"/>
      <c r="D9" s="143">
        <v>1671</v>
      </c>
      <c r="E9" s="143">
        <v>620</v>
      </c>
      <c r="F9" s="143">
        <v>2203.7</v>
      </c>
      <c r="G9" s="43">
        <f t="shared" si="0"/>
        <v>1.3187911430281267</v>
      </c>
      <c r="H9" s="43">
        <f t="shared" si="1"/>
        <v>3.5543548387096773</v>
      </c>
    </row>
    <row r="10" spans="1:8" s="1" customFormat="1" ht="18.75">
      <c r="A10" s="65"/>
      <c r="B10" s="67" t="s">
        <v>100</v>
      </c>
      <c r="C10" s="115"/>
      <c r="D10" s="143">
        <v>52</v>
      </c>
      <c r="E10" s="143">
        <v>9</v>
      </c>
      <c r="F10" s="143">
        <v>41.1</v>
      </c>
      <c r="G10" s="43">
        <f t="shared" si="0"/>
        <v>0.7903846153846155</v>
      </c>
      <c r="H10" s="43">
        <f t="shared" si="1"/>
        <v>4.566666666666666</v>
      </c>
    </row>
    <row r="11" spans="1:8" s="1" customFormat="1" ht="31.5" hidden="1">
      <c r="A11" s="65"/>
      <c r="B11" s="67" t="s">
        <v>10</v>
      </c>
      <c r="C11" s="115"/>
      <c r="D11" s="143">
        <v>0</v>
      </c>
      <c r="E11" s="143">
        <v>0</v>
      </c>
      <c r="F11" s="143">
        <v>0</v>
      </c>
      <c r="G11" s="43" t="e">
        <f t="shared" si="0"/>
        <v>#DIV/0!</v>
      </c>
      <c r="H11" s="43" t="e">
        <f t="shared" si="1"/>
        <v>#DIV/0!</v>
      </c>
    </row>
    <row r="12" spans="1:8" s="1" customFormat="1" ht="18.75" hidden="1">
      <c r="A12" s="65"/>
      <c r="B12" s="67" t="s">
        <v>11</v>
      </c>
      <c r="C12" s="115"/>
      <c r="D12" s="143">
        <v>0</v>
      </c>
      <c r="E12" s="143">
        <v>0</v>
      </c>
      <c r="F12" s="143">
        <v>0</v>
      </c>
      <c r="G12" s="43" t="e">
        <f t="shared" si="0"/>
        <v>#DIV/0!</v>
      </c>
      <c r="H12" s="43" t="e">
        <f t="shared" si="1"/>
        <v>#DIV/0!</v>
      </c>
    </row>
    <row r="13" spans="1:8" s="1" customFormat="1" ht="31.5" hidden="1">
      <c r="A13" s="65"/>
      <c r="B13" s="67" t="s">
        <v>12</v>
      </c>
      <c r="C13" s="115"/>
      <c r="D13" s="143">
        <v>0</v>
      </c>
      <c r="E13" s="143">
        <v>0</v>
      </c>
      <c r="F13" s="143">
        <v>0</v>
      </c>
      <c r="G13" s="43" t="e">
        <f t="shared" si="0"/>
        <v>#DIV/0!</v>
      </c>
      <c r="H13" s="43" t="e">
        <f t="shared" si="1"/>
        <v>#DIV/0!</v>
      </c>
    </row>
    <row r="14" spans="1:8" s="1" customFormat="1" ht="31.5" hidden="1">
      <c r="A14" s="65"/>
      <c r="B14" s="67" t="s">
        <v>14</v>
      </c>
      <c r="C14" s="115"/>
      <c r="D14" s="143">
        <v>0</v>
      </c>
      <c r="E14" s="143">
        <v>0</v>
      </c>
      <c r="F14" s="143">
        <v>0</v>
      </c>
      <c r="G14" s="43" t="e">
        <f t="shared" si="0"/>
        <v>#DIV/0!</v>
      </c>
      <c r="H14" s="43" t="e">
        <f t="shared" si="1"/>
        <v>#DIV/0!</v>
      </c>
    </row>
    <row r="15" spans="1:8" s="1" customFormat="1" ht="31.5" hidden="1">
      <c r="A15" s="65"/>
      <c r="B15" s="67" t="s">
        <v>15</v>
      </c>
      <c r="C15" s="115"/>
      <c r="D15" s="143">
        <v>0</v>
      </c>
      <c r="E15" s="143">
        <v>0</v>
      </c>
      <c r="F15" s="143">
        <v>0</v>
      </c>
      <c r="G15" s="43" t="e">
        <f t="shared" si="0"/>
        <v>#DIV/0!</v>
      </c>
      <c r="H15" s="43" t="e">
        <f t="shared" si="1"/>
        <v>#DIV/0!</v>
      </c>
    </row>
    <row r="16" spans="1:8" s="1" customFormat="1" ht="34.5" customHeight="1">
      <c r="A16" s="65"/>
      <c r="B16" s="67" t="s">
        <v>106</v>
      </c>
      <c r="C16" s="115"/>
      <c r="D16" s="143">
        <v>120</v>
      </c>
      <c r="E16" s="143">
        <v>60</v>
      </c>
      <c r="F16" s="143">
        <v>132</v>
      </c>
      <c r="G16" s="43">
        <f t="shared" si="0"/>
        <v>1.1</v>
      </c>
      <c r="H16" s="43">
        <f t="shared" si="1"/>
        <v>2.2</v>
      </c>
    </row>
    <row r="17" spans="1:8" s="1" customFormat="1" ht="31.5" hidden="1">
      <c r="A17" s="65"/>
      <c r="B17" s="67" t="s">
        <v>18</v>
      </c>
      <c r="C17" s="115"/>
      <c r="D17" s="143">
        <v>0</v>
      </c>
      <c r="E17" s="143">
        <v>0</v>
      </c>
      <c r="F17" s="143">
        <v>0</v>
      </c>
      <c r="G17" s="43" t="e">
        <f t="shared" si="0"/>
        <v>#DIV/0!</v>
      </c>
      <c r="H17" s="43" t="e">
        <f t="shared" si="1"/>
        <v>#DIV/0!</v>
      </c>
    </row>
    <row r="18" spans="1:8" s="1" customFormat="1" ht="31.5" hidden="1">
      <c r="A18" s="65"/>
      <c r="B18" s="67" t="s">
        <v>109</v>
      </c>
      <c r="C18" s="115"/>
      <c r="D18" s="143">
        <v>0</v>
      </c>
      <c r="E18" s="143">
        <v>0</v>
      </c>
      <c r="F18" s="143">
        <v>0</v>
      </c>
      <c r="G18" s="43" t="e">
        <f t="shared" si="0"/>
        <v>#DIV/0!</v>
      </c>
      <c r="H18" s="43" t="e">
        <f t="shared" si="1"/>
        <v>#DIV/0!</v>
      </c>
    </row>
    <row r="19" spans="1:8" s="1" customFormat="1" ht="31.5" hidden="1">
      <c r="A19" s="65"/>
      <c r="B19" s="67" t="s">
        <v>21</v>
      </c>
      <c r="C19" s="115"/>
      <c r="D19" s="143">
        <v>0</v>
      </c>
      <c r="E19" s="143">
        <v>0</v>
      </c>
      <c r="F19" s="143"/>
      <c r="G19" s="43" t="e">
        <f t="shared" si="0"/>
        <v>#DIV/0!</v>
      </c>
      <c r="H19" s="43" t="e">
        <f t="shared" si="1"/>
        <v>#DIV/0!</v>
      </c>
    </row>
    <row r="20" spans="1:8" s="1" customFormat="1" ht="30.75" customHeight="1">
      <c r="A20" s="65"/>
      <c r="B20" s="66" t="s">
        <v>75</v>
      </c>
      <c r="C20" s="116"/>
      <c r="D20" s="143">
        <f>D21+D22+D23+D24+D25</f>
        <v>281.6</v>
      </c>
      <c r="E20" s="143">
        <f>E21+E22+E23+E24+E25</f>
        <v>209.60000000000002</v>
      </c>
      <c r="F20" s="143">
        <f>F21+F22+F23+F24+F25</f>
        <v>281.6</v>
      </c>
      <c r="G20" s="43">
        <f t="shared" si="0"/>
        <v>1</v>
      </c>
      <c r="H20" s="43">
        <f t="shared" si="1"/>
        <v>1.3435114503816794</v>
      </c>
    </row>
    <row r="21" spans="1:8" s="1" customFormat="1" ht="18.75">
      <c r="A21" s="65"/>
      <c r="B21" s="67" t="s">
        <v>23</v>
      </c>
      <c r="C21" s="115"/>
      <c r="D21" s="143">
        <v>127.7</v>
      </c>
      <c r="E21" s="143">
        <v>95.7</v>
      </c>
      <c r="F21" s="143">
        <v>127.7</v>
      </c>
      <c r="G21" s="43">
        <f t="shared" si="0"/>
        <v>1</v>
      </c>
      <c r="H21" s="43">
        <f t="shared" si="1"/>
        <v>1.334378265412748</v>
      </c>
    </row>
    <row r="22" spans="1:8" s="1" customFormat="1" ht="31.5">
      <c r="A22" s="65"/>
      <c r="B22" s="67" t="s">
        <v>95</v>
      </c>
      <c r="C22" s="115"/>
      <c r="D22" s="143">
        <v>153.9</v>
      </c>
      <c r="E22" s="143">
        <v>113.9</v>
      </c>
      <c r="F22" s="143">
        <v>153.9</v>
      </c>
      <c r="G22" s="43">
        <f t="shared" si="0"/>
        <v>1</v>
      </c>
      <c r="H22" s="43">
        <f t="shared" si="1"/>
        <v>1.3511852502194908</v>
      </c>
    </row>
    <row r="23" spans="1:8" s="1" customFormat="1" ht="31.5" hidden="1">
      <c r="A23" s="65"/>
      <c r="B23" s="67" t="s">
        <v>61</v>
      </c>
      <c r="C23" s="115"/>
      <c r="D23" s="143">
        <v>0</v>
      </c>
      <c r="E23" s="143">
        <v>0</v>
      </c>
      <c r="F23" s="143">
        <v>0</v>
      </c>
      <c r="G23" s="43" t="e">
        <f t="shared" si="0"/>
        <v>#DIV/0!</v>
      </c>
      <c r="H23" s="43" t="e">
        <f t="shared" si="1"/>
        <v>#DIV/0!</v>
      </c>
    </row>
    <row r="24" spans="1:8" s="1" customFormat="1" ht="30.75" customHeight="1" hidden="1" thickBot="1">
      <c r="A24" s="65"/>
      <c r="B24" s="117" t="s">
        <v>141</v>
      </c>
      <c r="C24" s="118"/>
      <c r="D24" s="143">
        <v>0</v>
      </c>
      <c r="E24" s="143">
        <v>0</v>
      </c>
      <c r="F24" s="143">
        <v>0</v>
      </c>
      <c r="G24" s="43" t="e">
        <f t="shared" si="0"/>
        <v>#DIV/0!</v>
      </c>
      <c r="H24" s="43" t="e">
        <f t="shared" si="1"/>
        <v>#DIV/0!</v>
      </c>
    </row>
    <row r="25" spans="1:8" s="1" customFormat="1" ht="69.75" customHeight="1" hidden="1">
      <c r="A25" s="65"/>
      <c r="B25" s="67" t="s">
        <v>26</v>
      </c>
      <c r="C25" s="115"/>
      <c r="D25" s="143">
        <v>0</v>
      </c>
      <c r="E25" s="143">
        <v>0</v>
      </c>
      <c r="F25" s="143">
        <v>0</v>
      </c>
      <c r="G25" s="43" t="e">
        <f t="shared" si="0"/>
        <v>#DIV/0!</v>
      </c>
      <c r="H25" s="43" t="e">
        <f t="shared" si="1"/>
        <v>#DIV/0!</v>
      </c>
    </row>
    <row r="26" spans="1:8" s="1" customFormat="1" ht="21" customHeight="1">
      <c r="A26" s="65"/>
      <c r="B26" s="67" t="s">
        <v>27</v>
      </c>
      <c r="C26" s="138"/>
      <c r="D26" s="143">
        <f>D4+D20</f>
        <v>3219.1</v>
      </c>
      <c r="E26" s="143">
        <f>E4+E20</f>
        <v>1578.6</v>
      </c>
      <c r="F26" s="143">
        <f>F4+F20</f>
        <v>3960.5999999999995</v>
      </c>
      <c r="G26" s="43">
        <f t="shared" si="0"/>
        <v>1.2303438849367834</v>
      </c>
      <c r="H26" s="43">
        <f t="shared" si="1"/>
        <v>2.508931965032307</v>
      </c>
    </row>
    <row r="27" spans="1:8" s="1" customFormat="1" ht="21" customHeight="1" hidden="1">
      <c r="A27" s="65"/>
      <c r="B27" s="67" t="s">
        <v>101</v>
      </c>
      <c r="C27" s="115"/>
      <c r="D27" s="144">
        <f>D4</f>
        <v>2937.5</v>
      </c>
      <c r="E27" s="144">
        <f>E4</f>
        <v>1369</v>
      </c>
      <c r="F27" s="144">
        <f>F4</f>
        <v>3678.9999999999995</v>
      </c>
      <c r="G27" s="54">
        <f t="shared" si="0"/>
        <v>1.2524255319148934</v>
      </c>
      <c r="H27" s="43">
        <f t="shared" si="1"/>
        <v>2.68736303871439</v>
      </c>
    </row>
    <row r="28" spans="1:8" s="1" customFormat="1" ht="12.75">
      <c r="A28" s="167"/>
      <c r="B28" s="195"/>
      <c r="C28" s="195"/>
      <c r="D28" s="195"/>
      <c r="E28" s="195"/>
      <c r="F28" s="195"/>
      <c r="G28" s="195"/>
      <c r="H28" s="196"/>
    </row>
    <row r="29" spans="1:8" s="1" customFormat="1" ht="15" customHeight="1">
      <c r="A29" s="192" t="s">
        <v>145</v>
      </c>
      <c r="B29" s="177" t="s">
        <v>28</v>
      </c>
      <c r="C29" s="193" t="s">
        <v>171</v>
      </c>
      <c r="D29" s="172" t="s">
        <v>3</v>
      </c>
      <c r="E29" s="165" t="s">
        <v>416</v>
      </c>
      <c r="F29" s="172" t="s">
        <v>4</v>
      </c>
      <c r="G29" s="165" t="s">
        <v>391</v>
      </c>
      <c r="H29" s="165" t="s">
        <v>417</v>
      </c>
    </row>
    <row r="30" spans="1:8" s="1" customFormat="1" ht="22.5" customHeight="1">
      <c r="A30" s="192"/>
      <c r="B30" s="177"/>
      <c r="C30" s="194"/>
      <c r="D30" s="172"/>
      <c r="E30" s="166"/>
      <c r="F30" s="172"/>
      <c r="G30" s="166"/>
      <c r="H30" s="166"/>
    </row>
    <row r="31" spans="1:8" s="1" customFormat="1" ht="31.5">
      <c r="A31" s="71" t="s">
        <v>63</v>
      </c>
      <c r="B31" s="66" t="s">
        <v>29</v>
      </c>
      <c r="C31" s="116"/>
      <c r="D31" s="122">
        <f>D32+D33+D34</f>
        <v>2496.3999999999996</v>
      </c>
      <c r="E31" s="122">
        <f>E32+E33+E34</f>
        <v>1776.3</v>
      </c>
      <c r="F31" s="122">
        <f>F32+F33+F34</f>
        <v>2294.8</v>
      </c>
      <c r="G31" s="54">
        <f>F31/D31</f>
        <v>0.9192437109437592</v>
      </c>
      <c r="H31" s="54">
        <f>F31/E31</f>
        <v>1.2918988909531048</v>
      </c>
    </row>
    <row r="32" spans="1:8" s="1" customFormat="1" ht="126.75" customHeight="1">
      <c r="A32" s="68" t="s">
        <v>66</v>
      </c>
      <c r="B32" s="67" t="s">
        <v>148</v>
      </c>
      <c r="C32" s="115" t="s">
        <v>66</v>
      </c>
      <c r="D32" s="121">
        <v>2280.2</v>
      </c>
      <c r="E32" s="121">
        <v>1625.6</v>
      </c>
      <c r="F32" s="121">
        <v>2100.5</v>
      </c>
      <c r="G32" s="54">
        <f aca="true" t="shared" si="2" ref="G32:G63">F32/D32</f>
        <v>0.9211911235856505</v>
      </c>
      <c r="H32" s="54">
        <f aca="true" t="shared" si="3" ref="H32:H63">F32/E32</f>
        <v>1.2921382874015748</v>
      </c>
    </row>
    <row r="33" spans="1:8" s="1" customFormat="1" ht="18.75" customHeight="1" hidden="1">
      <c r="A33" s="68" t="s">
        <v>68</v>
      </c>
      <c r="B33" s="67" t="s">
        <v>32</v>
      </c>
      <c r="C33" s="115" t="s">
        <v>68</v>
      </c>
      <c r="D33" s="121">
        <v>0</v>
      </c>
      <c r="E33" s="121">
        <v>7.5</v>
      </c>
      <c r="F33" s="121">
        <v>0</v>
      </c>
      <c r="G33" s="54" t="e">
        <f t="shared" si="2"/>
        <v>#DIV/0!</v>
      </c>
      <c r="H33" s="54">
        <f t="shared" si="3"/>
        <v>0</v>
      </c>
    </row>
    <row r="34" spans="1:8" s="1" customFormat="1" ht="47.25">
      <c r="A34" s="68" t="s">
        <v>119</v>
      </c>
      <c r="B34" s="67" t="s">
        <v>112</v>
      </c>
      <c r="C34" s="115"/>
      <c r="D34" s="121">
        <f>D35+D36+D37</f>
        <v>216.2</v>
      </c>
      <c r="E34" s="121">
        <f>E35+E36+E37</f>
        <v>143.2</v>
      </c>
      <c r="F34" s="121">
        <f>F35+F36+F37</f>
        <v>194.3</v>
      </c>
      <c r="G34" s="54">
        <f t="shared" si="2"/>
        <v>0.8987049028677152</v>
      </c>
      <c r="H34" s="54">
        <f t="shared" si="3"/>
        <v>1.3568435754189947</v>
      </c>
    </row>
    <row r="35" spans="1:8" s="16" customFormat="1" ht="50.25" customHeight="1">
      <c r="A35" s="76"/>
      <c r="B35" s="77" t="s">
        <v>181</v>
      </c>
      <c r="C35" s="123" t="s">
        <v>182</v>
      </c>
      <c r="D35" s="124">
        <v>5.2</v>
      </c>
      <c r="E35" s="124">
        <v>1.2</v>
      </c>
      <c r="F35" s="124">
        <v>1.2</v>
      </c>
      <c r="G35" s="54">
        <f t="shared" si="2"/>
        <v>0.23076923076923075</v>
      </c>
      <c r="H35" s="54">
        <f t="shared" si="3"/>
        <v>1</v>
      </c>
    </row>
    <row r="36" spans="1:8" s="16" customFormat="1" ht="81.75" customHeight="1">
      <c r="A36" s="76"/>
      <c r="B36" s="77" t="s">
        <v>180</v>
      </c>
      <c r="C36" s="123" t="s">
        <v>276</v>
      </c>
      <c r="D36" s="124">
        <v>139</v>
      </c>
      <c r="E36" s="124">
        <v>70</v>
      </c>
      <c r="F36" s="124">
        <v>124</v>
      </c>
      <c r="G36" s="54">
        <f t="shared" si="2"/>
        <v>0.8920863309352518</v>
      </c>
      <c r="H36" s="54">
        <f t="shared" si="3"/>
        <v>1.7714285714285714</v>
      </c>
    </row>
    <row r="37" spans="1:8" s="16" customFormat="1" ht="63" customHeight="1">
      <c r="A37" s="76"/>
      <c r="B37" s="77" t="s">
        <v>365</v>
      </c>
      <c r="C37" s="123" t="s">
        <v>364</v>
      </c>
      <c r="D37" s="124">
        <v>72</v>
      </c>
      <c r="E37" s="124">
        <v>72</v>
      </c>
      <c r="F37" s="124">
        <v>69.1</v>
      </c>
      <c r="G37" s="54">
        <f t="shared" si="2"/>
        <v>0.9597222222222221</v>
      </c>
      <c r="H37" s="54">
        <f t="shared" si="3"/>
        <v>0.9597222222222221</v>
      </c>
    </row>
    <row r="38" spans="1:8" s="1" customFormat="1" ht="35.25" customHeight="1">
      <c r="A38" s="71" t="s">
        <v>102</v>
      </c>
      <c r="B38" s="66" t="s">
        <v>97</v>
      </c>
      <c r="C38" s="116"/>
      <c r="D38" s="122">
        <f>D39</f>
        <v>153.9</v>
      </c>
      <c r="E38" s="122">
        <f>E39</f>
        <v>114.5</v>
      </c>
      <c r="F38" s="122">
        <f>F39</f>
        <v>153.9</v>
      </c>
      <c r="G38" s="54">
        <f t="shared" si="2"/>
        <v>1</v>
      </c>
      <c r="H38" s="54">
        <f t="shared" si="3"/>
        <v>1.3441048034934497</v>
      </c>
    </row>
    <row r="39" spans="1:8" s="1" customFormat="1" ht="85.5" customHeight="1">
      <c r="A39" s="68" t="s">
        <v>103</v>
      </c>
      <c r="B39" s="67" t="s">
        <v>152</v>
      </c>
      <c r="C39" s="115" t="s">
        <v>172</v>
      </c>
      <c r="D39" s="121">
        <v>153.9</v>
      </c>
      <c r="E39" s="121">
        <v>114.5</v>
      </c>
      <c r="F39" s="121">
        <v>153.9</v>
      </c>
      <c r="G39" s="54">
        <f t="shared" si="2"/>
        <v>1</v>
      </c>
      <c r="H39" s="54">
        <f t="shared" si="3"/>
        <v>1.3441048034934497</v>
      </c>
    </row>
    <row r="40" spans="1:8" s="1" customFormat="1" ht="31.5">
      <c r="A40" s="71" t="s">
        <v>69</v>
      </c>
      <c r="B40" s="66" t="s">
        <v>35</v>
      </c>
      <c r="C40" s="116"/>
      <c r="D40" s="122">
        <f aca="true" t="shared" si="4" ref="D40:F41">D41</f>
        <v>3</v>
      </c>
      <c r="E40" s="122">
        <f t="shared" si="4"/>
        <v>0</v>
      </c>
      <c r="F40" s="122">
        <f t="shared" si="4"/>
        <v>2</v>
      </c>
      <c r="G40" s="54">
        <f t="shared" si="2"/>
        <v>0.6666666666666666</v>
      </c>
      <c r="H40" s="54" t="e">
        <f t="shared" si="3"/>
        <v>#DIV/0!</v>
      </c>
    </row>
    <row r="41" spans="1:8" s="1" customFormat="1" ht="31.5">
      <c r="A41" s="68" t="s">
        <v>104</v>
      </c>
      <c r="B41" s="67" t="s">
        <v>99</v>
      </c>
      <c r="C41" s="115"/>
      <c r="D41" s="121">
        <f>D42</f>
        <v>3</v>
      </c>
      <c r="E41" s="121">
        <f>E42</f>
        <v>0</v>
      </c>
      <c r="F41" s="121">
        <f t="shared" si="4"/>
        <v>2</v>
      </c>
      <c r="G41" s="54">
        <f t="shared" si="2"/>
        <v>0.6666666666666666</v>
      </c>
      <c r="H41" s="54" t="e">
        <f t="shared" si="3"/>
        <v>#DIV/0!</v>
      </c>
    </row>
    <row r="42" spans="1:8" s="16" customFormat="1" ht="78.75" customHeight="1">
      <c r="A42" s="76"/>
      <c r="B42" s="77" t="s">
        <v>430</v>
      </c>
      <c r="C42" s="123" t="s">
        <v>429</v>
      </c>
      <c r="D42" s="124">
        <v>3</v>
      </c>
      <c r="E42" s="124">
        <v>0</v>
      </c>
      <c r="F42" s="124">
        <v>2</v>
      </c>
      <c r="G42" s="54">
        <f t="shared" si="2"/>
        <v>0.6666666666666666</v>
      </c>
      <c r="H42" s="54" t="e">
        <f t="shared" si="3"/>
        <v>#DIV/0!</v>
      </c>
    </row>
    <row r="43" spans="1:8" s="16" customFormat="1" ht="28.5" customHeight="1" hidden="1">
      <c r="A43" s="71" t="s">
        <v>70</v>
      </c>
      <c r="B43" s="66" t="s">
        <v>37</v>
      </c>
      <c r="C43" s="116"/>
      <c r="D43" s="122">
        <f aca="true" t="shared" si="5" ref="D43:F44">D44</f>
        <v>0</v>
      </c>
      <c r="E43" s="122">
        <f t="shared" si="5"/>
        <v>0</v>
      </c>
      <c r="F43" s="122">
        <f t="shared" si="5"/>
        <v>0</v>
      </c>
      <c r="G43" s="54" t="e">
        <f t="shared" si="2"/>
        <v>#DIV/0!</v>
      </c>
      <c r="H43" s="54" t="e">
        <f t="shared" si="3"/>
        <v>#DIV/0!</v>
      </c>
    </row>
    <row r="44" spans="1:8" s="16" customFormat="1" ht="37.5" customHeight="1" hidden="1">
      <c r="A44" s="83" t="s">
        <v>71</v>
      </c>
      <c r="B44" s="96" t="s">
        <v>114</v>
      </c>
      <c r="C44" s="115"/>
      <c r="D44" s="121">
        <f t="shared" si="5"/>
        <v>0</v>
      </c>
      <c r="E44" s="121">
        <f t="shared" si="5"/>
        <v>0</v>
      </c>
      <c r="F44" s="121">
        <f t="shared" si="5"/>
        <v>0</v>
      </c>
      <c r="G44" s="54" t="e">
        <f t="shared" si="2"/>
        <v>#DIV/0!</v>
      </c>
      <c r="H44" s="54" t="e">
        <f t="shared" si="3"/>
        <v>#DIV/0!</v>
      </c>
    </row>
    <row r="45" spans="1:8" s="16" customFormat="1" ht="42.75" customHeight="1" hidden="1">
      <c r="A45" s="76"/>
      <c r="B45" s="91" t="s">
        <v>114</v>
      </c>
      <c r="C45" s="123" t="s">
        <v>210</v>
      </c>
      <c r="D45" s="124">
        <v>0</v>
      </c>
      <c r="E45" s="124">
        <f>0</f>
        <v>0</v>
      </c>
      <c r="F45" s="124">
        <v>0</v>
      </c>
      <c r="G45" s="54" t="e">
        <f t="shared" si="2"/>
        <v>#DIV/0!</v>
      </c>
      <c r="H45" s="54" t="e">
        <f t="shared" si="3"/>
        <v>#DIV/0!</v>
      </c>
    </row>
    <row r="46" spans="1:8" s="1" customFormat="1" ht="47.25">
      <c r="A46" s="71" t="s">
        <v>72</v>
      </c>
      <c r="B46" s="66" t="s">
        <v>38</v>
      </c>
      <c r="C46" s="116"/>
      <c r="D46" s="122">
        <f>D47</f>
        <v>625.6</v>
      </c>
      <c r="E46" s="122">
        <f>E47</f>
        <v>496.5</v>
      </c>
      <c r="F46" s="122">
        <f>F47</f>
        <v>527.4</v>
      </c>
      <c r="G46" s="54">
        <f t="shared" si="2"/>
        <v>0.8430306905370843</v>
      </c>
      <c r="H46" s="54">
        <f t="shared" si="3"/>
        <v>1.0622356495468277</v>
      </c>
    </row>
    <row r="47" spans="1:8" s="1" customFormat="1" ht="18.75">
      <c r="A47" s="68" t="s">
        <v>41</v>
      </c>
      <c r="B47" s="67" t="s">
        <v>42</v>
      </c>
      <c r="C47" s="115"/>
      <c r="D47" s="121">
        <f>D48+D49+D51+D50</f>
        <v>625.6</v>
      </c>
      <c r="E47" s="121">
        <f>E48+E49+E51+E50</f>
        <v>496.5</v>
      </c>
      <c r="F47" s="121">
        <f>F48+F49+F51+F50</f>
        <v>527.4</v>
      </c>
      <c r="G47" s="54">
        <f t="shared" si="2"/>
        <v>0.8430306905370843</v>
      </c>
      <c r="H47" s="54">
        <f t="shared" si="3"/>
        <v>1.0622356495468277</v>
      </c>
    </row>
    <row r="48" spans="1:8" s="16" customFormat="1" ht="18.75">
      <c r="A48" s="76"/>
      <c r="B48" s="77" t="s">
        <v>92</v>
      </c>
      <c r="C48" s="115" t="s">
        <v>245</v>
      </c>
      <c r="D48" s="124">
        <v>379</v>
      </c>
      <c r="E48" s="124">
        <v>265.3</v>
      </c>
      <c r="F48" s="124">
        <v>366.9</v>
      </c>
      <c r="G48" s="54">
        <f t="shared" si="2"/>
        <v>0.9680738786279682</v>
      </c>
      <c r="H48" s="54">
        <f t="shared" si="3"/>
        <v>1.3829626837542404</v>
      </c>
    </row>
    <row r="49" spans="1:8" s="16" customFormat="1" ht="18.75">
      <c r="A49" s="76"/>
      <c r="B49" s="77" t="s">
        <v>197</v>
      </c>
      <c r="C49" s="123" t="s">
        <v>246</v>
      </c>
      <c r="D49" s="124">
        <v>18</v>
      </c>
      <c r="E49" s="124">
        <v>18</v>
      </c>
      <c r="F49" s="124">
        <v>18</v>
      </c>
      <c r="G49" s="54">
        <f t="shared" si="2"/>
        <v>1</v>
      </c>
      <c r="H49" s="54">
        <f t="shared" si="3"/>
        <v>1</v>
      </c>
    </row>
    <row r="50" spans="1:8" s="16" customFormat="1" ht="31.5">
      <c r="A50" s="76"/>
      <c r="B50" s="77" t="s">
        <v>243</v>
      </c>
      <c r="C50" s="123" t="s">
        <v>247</v>
      </c>
      <c r="D50" s="124">
        <v>0.1</v>
      </c>
      <c r="E50" s="124">
        <v>15</v>
      </c>
      <c r="F50" s="124">
        <v>0</v>
      </c>
      <c r="G50" s="54">
        <f t="shared" si="2"/>
        <v>0</v>
      </c>
      <c r="H50" s="54">
        <f t="shared" si="3"/>
        <v>0</v>
      </c>
    </row>
    <row r="51" spans="1:8" s="16" customFormat="1" ht="31.5" customHeight="1">
      <c r="A51" s="76"/>
      <c r="B51" s="77" t="s">
        <v>160</v>
      </c>
      <c r="C51" s="123" t="s">
        <v>248</v>
      </c>
      <c r="D51" s="124">
        <v>228.5</v>
      </c>
      <c r="E51" s="124">
        <v>198.2</v>
      </c>
      <c r="F51" s="124">
        <v>142.5</v>
      </c>
      <c r="G51" s="54">
        <f t="shared" si="2"/>
        <v>0.6236323851203501</v>
      </c>
      <c r="H51" s="54">
        <f t="shared" si="3"/>
        <v>0.718970736629667</v>
      </c>
    </row>
    <row r="52" spans="1:8" s="1" customFormat="1" ht="47.25">
      <c r="A52" s="94" t="s">
        <v>117</v>
      </c>
      <c r="B52" s="95" t="s">
        <v>115</v>
      </c>
      <c r="C52" s="127"/>
      <c r="D52" s="122">
        <f>D54</f>
        <v>1.6</v>
      </c>
      <c r="E52" s="122">
        <f>E54</f>
        <v>1.6</v>
      </c>
      <c r="F52" s="122">
        <f>F54</f>
        <v>1.6</v>
      </c>
      <c r="G52" s="54">
        <f t="shared" si="2"/>
        <v>1</v>
      </c>
      <c r="H52" s="54">
        <f t="shared" si="3"/>
        <v>1</v>
      </c>
    </row>
    <row r="53" spans="1:8" s="1" customFormat="1" ht="47.25">
      <c r="A53" s="83" t="s">
        <v>111</v>
      </c>
      <c r="B53" s="67" t="s">
        <v>118</v>
      </c>
      <c r="C53" s="115"/>
      <c r="D53" s="121">
        <f>D54</f>
        <v>1.6</v>
      </c>
      <c r="E53" s="121">
        <f>E54</f>
        <v>1.6</v>
      </c>
      <c r="F53" s="121">
        <f>F54</f>
        <v>1.6</v>
      </c>
      <c r="G53" s="54">
        <f t="shared" si="2"/>
        <v>1</v>
      </c>
      <c r="H53" s="54">
        <f t="shared" si="3"/>
        <v>1</v>
      </c>
    </row>
    <row r="54" spans="1:8" s="16" customFormat="1" ht="67.5" customHeight="1">
      <c r="A54" s="76"/>
      <c r="B54" s="77" t="s">
        <v>204</v>
      </c>
      <c r="C54" s="123" t="s">
        <v>198</v>
      </c>
      <c r="D54" s="124">
        <v>1.6</v>
      </c>
      <c r="E54" s="124">
        <v>1.6</v>
      </c>
      <c r="F54" s="124">
        <v>1.6</v>
      </c>
      <c r="G54" s="54">
        <f t="shared" si="2"/>
        <v>1</v>
      </c>
      <c r="H54" s="54">
        <f t="shared" si="3"/>
        <v>1</v>
      </c>
    </row>
    <row r="55" spans="1:8" s="1" customFormat="1" ht="18.75" hidden="1">
      <c r="A55" s="71" t="s">
        <v>43</v>
      </c>
      <c r="B55" s="66" t="s">
        <v>44</v>
      </c>
      <c r="C55" s="116"/>
      <c r="D55" s="122">
        <f aca="true" t="shared" si="6" ref="D55:F56">D56</f>
        <v>0</v>
      </c>
      <c r="E55" s="122">
        <f t="shared" si="6"/>
        <v>0</v>
      </c>
      <c r="F55" s="122">
        <f t="shared" si="6"/>
        <v>0</v>
      </c>
      <c r="G55" s="54" t="e">
        <f t="shared" si="2"/>
        <v>#DIV/0!</v>
      </c>
      <c r="H55" s="54" t="e">
        <f t="shared" si="3"/>
        <v>#DIV/0!</v>
      </c>
    </row>
    <row r="56" spans="1:8" s="1" customFormat="1" ht="31.5" hidden="1">
      <c r="A56" s="68" t="s">
        <v>47</v>
      </c>
      <c r="B56" s="67" t="s">
        <v>48</v>
      </c>
      <c r="C56" s="115"/>
      <c r="D56" s="121">
        <f t="shared" si="6"/>
        <v>0</v>
      </c>
      <c r="E56" s="121">
        <f t="shared" si="6"/>
        <v>0</v>
      </c>
      <c r="F56" s="121">
        <f t="shared" si="6"/>
        <v>0</v>
      </c>
      <c r="G56" s="54" t="e">
        <f t="shared" si="2"/>
        <v>#DIV/0!</v>
      </c>
      <c r="H56" s="54" t="e">
        <f t="shared" si="3"/>
        <v>#DIV/0!</v>
      </c>
    </row>
    <row r="57" spans="1:8" s="16" customFormat="1" ht="40.5" customHeight="1" hidden="1">
      <c r="A57" s="76"/>
      <c r="B57" s="77" t="s">
        <v>199</v>
      </c>
      <c r="C57" s="123" t="s">
        <v>200</v>
      </c>
      <c r="D57" s="124">
        <v>0</v>
      </c>
      <c r="E57" s="124">
        <v>0</v>
      </c>
      <c r="F57" s="124">
        <v>0</v>
      </c>
      <c r="G57" s="54" t="e">
        <f t="shared" si="2"/>
        <v>#DIV/0!</v>
      </c>
      <c r="H57" s="54" t="e">
        <f t="shared" si="3"/>
        <v>#DIV/0!</v>
      </c>
    </row>
    <row r="58" spans="1:8" s="1" customFormat="1" ht="31.5">
      <c r="A58" s="71">
        <v>1000</v>
      </c>
      <c r="B58" s="66" t="s">
        <v>55</v>
      </c>
      <c r="C58" s="116"/>
      <c r="D58" s="122">
        <f>D59</f>
        <v>19.5</v>
      </c>
      <c r="E58" s="122">
        <f>E59</f>
        <v>13.5</v>
      </c>
      <c r="F58" s="122">
        <f>F59</f>
        <v>18</v>
      </c>
      <c r="G58" s="54">
        <f t="shared" si="2"/>
        <v>0.9230769230769231</v>
      </c>
      <c r="H58" s="54">
        <f t="shared" si="3"/>
        <v>1.3333333333333333</v>
      </c>
    </row>
    <row r="59" spans="1:8" s="1" customFormat="1" ht="18.75">
      <c r="A59" s="68">
        <v>1001</v>
      </c>
      <c r="B59" s="67" t="s">
        <v>161</v>
      </c>
      <c r="C59" s="115" t="s">
        <v>56</v>
      </c>
      <c r="D59" s="121">
        <v>19.5</v>
      </c>
      <c r="E59" s="121">
        <v>13.5</v>
      </c>
      <c r="F59" s="121">
        <v>18</v>
      </c>
      <c r="G59" s="54">
        <f t="shared" si="2"/>
        <v>0.9230769230769231</v>
      </c>
      <c r="H59" s="54">
        <f t="shared" si="3"/>
        <v>1.3333333333333333</v>
      </c>
    </row>
    <row r="60" spans="1:8" s="1" customFormat="1" ht="31.5">
      <c r="A60" s="71"/>
      <c r="B60" s="66" t="s">
        <v>93</v>
      </c>
      <c r="C60" s="116"/>
      <c r="D60" s="121">
        <f>D61</f>
        <v>524</v>
      </c>
      <c r="E60" s="121">
        <f>E61</f>
        <v>518</v>
      </c>
      <c r="F60" s="121">
        <f>F61</f>
        <v>524</v>
      </c>
      <c r="G60" s="54">
        <f t="shared" si="2"/>
        <v>1</v>
      </c>
      <c r="H60" s="54">
        <f t="shared" si="3"/>
        <v>1.0115830115830116</v>
      </c>
    </row>
    <row r="61" spans="1:8" s="16" customFormat="1" ht="67.5" customHeight="1">
      <c r="A61" s="76"/>
      <c r="B61" s="77" t="s">
        <v>94</v>
      </c>
      <c r="C61" s="123"/>
      <c r="D61" s="124">
        <v>524</v>
      </c>
      <c r="E61" s="124">
        <v>518</v>
      </c>
      <c r="F61" s="124">
        <v>524</v>
      </c>
      <c r="G61" s="54">
        <f t="shared" si="2"/>
        <v>1</v>
      </c>
      <c r="H61" s="54">
        <f t="shared" si="3"/>
        <v>1.0115830115830116</v>
      </c>
    </row>
    <row r="62" spans="1:8" s="11" customFormat="1" ht="18.75">
      <c r="A62" s="71"/>
      <c r="B62" s="66" t="s">
        <v>62</v>
      </c>
      <c r="C62" s="71"/>
      <c r="D62" s="122">
        <f>D31+D38+D40+D46+D55+D52+D58+D60+D43</f>
        <v>3823.9999999999995</v>
      </c>
      <c r="E62" s="122">
        <f>E31+E38+E40+E46+E55+E52+E58+E60+E43</f>
        <v>2920.4</v>
      </c>
      <c r="F62" s="122">
        <f>F31+F38+F40+F46+F55+F52+F58+F60+F43</f>
        <v>3521.7000000000003</v>
      </c>
      <c r="G62" s="54">
        <f t="shared" si="2"/>
        <v>0.9209466527196655</v>
      </c>
      <c r="H62" s="54">
        <f t="shared" si="3"/>
        <v>1.2058964525407478</v>
      </c>
    </row>
    <row r="63" spans="1:8" s="1" customFormat="1" ht="31.5">
      <c r="A63" s="109"/>
      <c r="B63" s="67" t="s">
        <v>77</v>
      </c>
      <c r="C63" s="115"/>
      <c r="D63" s="140">
        <f>D60</f>
        <v>524</v>
      </c>
      <c r="E63" s="140">
        <f>E60</f>
        <v>518</v>
      </c>
      <c r="F63" s="140">
        <f>F60</f>
        <v>524</v>
      </c>
      <c r="G63" s="54">
        <f t="shared" si="2"/>
        <v>1</v>
      </c>
      <c r="H63" s="54">
        <f t="shared" si="3"/>
        <v>1.0115830115830116</v>
      </c>
    </row>
    <row r="64" spans="1:8" s="1" customFormat="1" ht="18">
      <c r="A64" s="99"/>
      <c r="B64" s="98"/>
      <c r="C64" s="130"/>
      <c r="D64" s="52"/>
      <c r="E64" s="52"/>
      <c r="F64" s="52"/>
      <c r="G64" s="52"/>
      <c r="H64" s="52"/>
    </row>
    <row r="65" spans="1:8" s="1" customFormat="1" ht="18">
      <c r="A65" s="99"/>
      <c r="B65" s="98"/>
      <c r="C65" s="130"/>
      <c r="D65" s="52"/>
      <c r="E65" s="52"/>
      <c r="F65" s="52"/>
      <c r="G65" s="52"/>
      <c r="H65" s="52"/>
    </row>
    <row r="66" spans="1:8" s="1" customFormat="1" ht="18">
      <c r="A66" s="99"/>
      <c r="B66" s="100" t="s">
        <v>415</v>
      </c>
      <c r="C66" s="6"/>
      <c r="D66" s="52"/>
      <c r="E66" s="52"/>
      <c r="F66" s="52">
        <v>604.9</v>
      </c>
      <c r="G66" s="52"/>
      <c r="H66" s="52"/>
    </row>
    <row r="67" spans="1:8" s="1" customFormat="1" ht="18">
      <c r="A67" s="99"/>
      <c r="B67" s="100"/>
      <c r="C67" s="6"/>
      <c r="D67" s="52"/>
      <c r="E67" s="52"/>
      <c r="F67" s="52"/>
      <c r="G67" s="52"/>
      <c r="H67" s="52"/>
    </row>
    <row r="68" spans="1:8" s="1" customFormat="1" ht="18" hidden="1">
      <c r="A68" s="99"/>
      <c r="B68" s="100" t="s">
        <v>78</v>
      </c>
      <c r="C68" s="6"/>
      <c r="D68" s="52"/>
      <c r="E68" s="52"/>
      <c r="F68" s="52"/>
      <c r="G68" s="52"/>
      <c r="H68" s="52"/>
    </row>
    <row r="69" spans="1:8" s="1" customFormat="1" ht="18" hidden="1">
      <c r="A69" s="99"/>
      <c r="B69" s="100" t="s">
        <v>79</v>
      </c>
      <c r="C69" s="6"/>
      <c r="D69" s="52"/>
      <c r="E69" s="52"/>
      <c r="F69" s="52"/>
      <c r="G69" s="52"/>
      <c r="H69" s="52"/>
    </row>
    <row r="70" spans="1:8" s="1" customFormat="1" ht="18" hidden="1">
      <c r="A70" s="99"/>
      <c r="B70" s="100"/>
      <c r="C70" s="6"/>
      <c r="D70" s="52"/>
      <c r="E70" s="52"/>
      <c r="F70" s="52"/>
      <c r="G70" s="52"/>
      <c r="H70" s="52"/>
    </row>
    <row r="71" spans="1:8" s="1" customFormat="1" ht="18" hidden="1">
      <c r="A71" s="99"/>
      <c r="B71" s="100" t="s">
        <v>80</v>
      </c>
      <c r="C71" s="6"/>
      <c r="D71" s="52"/>
      <c r="E71" s="52"/>
      <c r="F71" s="52"/>
      <c r="G71" s="52"/>
      <c r="H71" s="52"/>
    </row>
    <row r="72" spans="1:8" s="1" customFormat="1" ht="18" hidden="1">
      <c r="A72" s="99"/>
      <c r="B72" s="100" t="s">
        <v>81</v>
      </c>
      <c r="C72" s="6"/>
      <c r="D72" s="52"/>
      <c r="E72" s="52"/>
      <c r="F72" s="52"/>
      <c r="G72" s="52"/>
      <c r="H72" s="52"/>
    </row>
    <row r="73" spans="1:8" s="1" customFormat="1" ht="18" hidden="1">
      <c r="A73" s="99"/>
      <c r="B73" s="100"/>
      <c r="C73" s="6"/>
      <c r="D73" s="52"/>
      <c r="E73" s="52"/>
      <c r="F73" s="52"/>
      <c r="G73" s="52"/>
      <c r="H73" s="52"/>
    </row>
    <row r="74" spans="1:8" s="1" customFormat="1" ht="18" hidden="1">
      <c r="A74" s="99"/>
      <c r="B74" s="100" t="s">
        <v>82</v>
      </c>
      <c r="C74" s="6"/>
      <c r="D74" s="52"/>
      <c r="E74" s="52"/>
      <c r="F74" s="52"/>
      <c r="G74" s="52"/>
      <c r="H74" s="52"/>
    </row>
    <row r="75" spans="1:8" s="1" customFormat="1" ht="18" hidden="1">
      <c r="A75" s="99"/>
      <c r="B75" s="100" t="s">
        <v>83</v>
      </c>
      <c r="C75" s="6"/>
      <c r="D75" s="52"/>
      <c r="E75" s="52"/>
      <c r="F75" s="52"/>
      <c r="G75" s="52"/>
      <c r="H75" s="52"/>
    </row>
    <row r="76" spans="1:8" s="1" customFormat="1" ht="18" hidden="1">
      <c r="A76" s="99"/>
      <c r="B76" s="100"/>
      <c r="C76" s="6"/>
      <c r="D76" s="52"/>
      <c r="E76" s="52"/>
      <c r="F76" s="52"/>
      <c r="G76" s="52"/>
      <c r="H76" s="52"/>
    </row>
    <row r="77" spans="1:8" s="1" customFormat="1" ht="18" hidden="1">
      <c r="A77" s="99"/>
      <c r="B77" s="100" t="s">
        <v>84</v>
      </c>
      <c r="C77" s="6"/>
      <c r="D77" s="52"/>
      <c r="E77" s="52"/>
      <c r="F77" s="52"/>
      <c r="G77" s="52"/>
      <c r="H77" s="52"/>
    </row>
    <row r="78" spans="1:8" s="1" customFormat="1" ht="18" hidden="1">
      <c r="A78" s="99"/>
      <c r="B78" s="100" t="s">
        <v>85</v>
      </c>
      <c r="C78" s="6"/>
      <c r="D78" s="52"/>
      <c r="E78" s="52"/>
      <c r="F78" s="52"/>
      <c r="G78" s="52"/>
      <c r="H78" s="52"/>
    </row>
    <row r="79" spans="1:8" s="1" customFormat="1" ht="18" hidden="1">
      <c r="A79" s="99"/>
      <c r="B79" s="98"/>
      <c r="C79" s="130"/>
      <c r="D79" s="52"/>
      <c r="E79" s="52"/>
      <c r="F79" s="52"/>
      <c r="G79" s="52"/>
      <c r="H79" s="52"/>
    </row>
    <row r="80" spans="1:8" s="1" customFormat="1" ht="18">
      <c r="A80" s="99"/>
      <c r="B80" s="98"/>
      <c r="C80" s="130"/>
      <c r="D80" s="52"/>
      <c r="E80" s="52"/>
      <c r="F80" s="52"/>
      <c r="G80" s="52"/>
      <c r="H80" s="52"/>
    </row>
    <row r="81" spans="1:8" s="1" customFormat="1" ht="18">
      <c r="A81" s="99"/>
      <c r="B81" s="100" t="s">
        <v>86</v>
      </c>
      <c r="C81" s="6"/>
      <c r="D81" s="52"/>
      <c r="E81" s="52"/>
      <c r="F81" s="55">
        <f>F66+F26-F62</f>
        <v>1043.7999999999988</v>
      </c>
      <c r="G81" s="52"/>
      <c r="H81" s="55"/>
    </row>
    <row r="82" spans="1:8" s="1" customFormat="1" ht="18">
      <c r="A82" s="99"/>
      <c r="B82" s="98"/>
      <c r="C82" s="130"/>
      <c r="D82" s="52"/>
      <c r="E82" s="52"/>
      <c r="F82" s="52"/>
      <c r="G82" s="52"/>
      <c r="H82" s="52"/>
    </row>
    <row r="83" spans="1:8" s="1" customFormat="1" ht="18">
      <c r="A83" s="99"/>
      <c r="B83" s="98"/>
      <c r="C83" s="130"/>
      <c r="D83" s="52"/>
      <c r="E83" s="52"/>
      <c r="F83" s="52"/>
      <c r="G83" s="52"/>
      <c r="H83" s="52"/>
    </row>
    <row r="84" spans="1:8" s="1" customFormat="1" ht="18">
      <c r="A84" s="99"/>
      <c r="B84" s="100" t="s">
        <v>87</v>
      </c>
      <c r="C84" s="6"/>
      <c r="D84" s="52"/>
      <c r="E84" s="52"/>
      <c r="F84" s="52"/>
      <c r="G84" s="52"/>
      <c r="H84" s="52"/>
    </row>
    <row r="85" spans="1:8" s="1" customFormat="1" ht="18">
      <c r="A85" s="99"/>
      <c r="B85" s="100" t="s">
        <v>88</v>
      </c>
      <c r="C85" s="6"/>
      <c r="D85" s="52"/>
      <c r="E85" s="52"/>
      <c r="F85" s="52"/>
      <c r="G85" s="52"/>
      <c r="H85" s="52"/>
    </row>
    <row r="86" spans="1:8" s="1" customFormat="1" ht="18">
      <c r="A86" s="99"/>
      <c r="B86" s="100" t="s">
        <v>89</v>
      </c>
      <c r="C86" s="6"/>
      <c r="D86" s="52"/>
      <c r="E86" s="52"/>
      <c r="F86" s="52"/>
      <c r="G86" s="52"/>
      <c r="H86" s="52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7"/>
  <sheetViews>
    <sheetView zoomScalePageLayoutView="0" workbookViewId="0" topLeftCell="A30">
      <selection activeCell="G32" sqref="G32:G64"/>
    </sheetView>
  </sheetViews>
  <sheetFormatPr defaultColWidth="9.140625" defaultRowHeight="12.75"/>
  <cols>
    <col min="1" max="1" width="7.28125" style="98" customWidth="1"/>
    <col min="2" max="2" width="34.57421875" style="98" customWidth="1"/>
    <col min="3" max="3" width="11.57421875" style="130" hidden="1" customWidth="1"/>
    <col min="4" max="4" width="12.7109375" style="52" customWidth="1"/>
    <col min="5" max="5" width="12.7109375" style="52" hidden="1" customWidth="1"/>
    <col min="6" max="6" width="11.421875" style="52" customWidth="1"/>
    <col min="7" max="7" width="13.140625" style="52" customWidth="1"/>
    <col min="8" max="8" width="12.57421875" style="52" hidden="1" customWidth="1"/>
    <col min="9" max="16384" width="9.140625" style="1" customWidth="1"/>
  </cols>
  <sheetData>
    <row r="1" spans="1:8" s="5" customFormat="1" ht="60" customHeight="1">
      <c r="A1" s="175" t="s">
        <v>442</v>
      </c>
      <c r="B1" s="175"/>
      <c r="C1" s="175"/>
      <c r="D1" s="175"/>
      <c r="E1" s="175"/>
      <c r="F1" s="175"/>
      <c r="G1" s="175"/>
      <c r="H1" s="175"/>
    </row>
    <row r="2" spans="1:8" ht="12.75" customHeight="1">
      <c r="A2" s="65"/>
      <c r="B2" s="177" t="s">
        <v>2</v>
      </c>
      <c r="C2" s="131"/>
      <c r="D2" s="172" t="s">
        <v>3</v>
      </c>
      <c r="E2" s="165" t="s">
        <v>416</v>
      </c>
      <c r="F2" s="172" t="s">
        <v>4</v>
      </c>
      <c r="G2" s="165" t="s">
        <v>391</v>
      </c>
      <c r="H2" s="165" t="s">
        <v>417</v>
      </c>
    </row>
    <row r="3" spans="1:8" ht="28.5" customHeight="1">
      <c r="A3" s="65"/>
      <c r="B3" s="177"/>
      <c r="C3" s="131"/>
      <c r="D3" s="172"/>
      <c r="E3" s="166"/>
      <c r="F3" s="172"/>
      <c r="G3" s="166"/>
      <c r="H3" s="166"/>
    </row>
    <row r="4" spans="1:8" ht="31.5">
      <c r="A4" s="65"/>
      <c r="B4" s="67" t="s">
        <v>76</v>
      </c>
      <c r="C4" s="114"/>
      <c r="D4" s="69">
        <f>D5+D6+D7+D8+D9+D10+D11+D12+D13+D14+D15+D16+D17+D18+D19</f>
        <v>3538.5</v>
      </c>
      <c r="E4" s="69">
        <f>E5+E6+E7+E8+E9+E10+E11+E12+E13+E14+E15+E16+E17+E18+E19</f>
        <v>1339</v>
      </c>
      <c r="F4" s="69">
        <f>F5+F6+F7+F8+F9+F10+F11+F12+F13+F14+F15+F16+F17+F18+F19+F20</f>
        <v>5096.900000000001</v>
      </c>
      <c r="G4" s="43">
        <f>F4/D4</f>
        <v>1.4404126042108238</v>
      </c>
      <c r="H4" s="43">
        <f>F4/E4</f>
        <v>3.806497386109037</v>
      </c>
    </row>
    <row r="5" spans="1:8" ht="18.75">
      <c r="A5" s="65"/>
      <c r="B5" s="67" t="s">
        <v>5</v>
      </c>
      <c r="C5" s="115"/>
      <c r="D5" s="70">
        <v>112.5</v>
      </c>
      <c r="E5" s="70">
        <v>80</v>
      </c>
      <c r="F5" s="70">
        <v>111.8</v>
      </c>
      <c r="G5" s="43">
        <f aca="true" t="shared" si="0" ref="G5:G27">F5/D5</f>
        <v>0.9937777777777778</v>
      </c>
      <c r="H5" s="43">
        <f aca="true" t="shared" si="1" ref="H5:H27">F5/E5</f>
        <v>1.3975</v>
      </c>
    </row>
    <row r="6" spans="1:8" ht="18.75" hidden="1">
      <c r="A6" s="65"/>
      <c r="B6" s="67" t="s">
        <v>214</v>
      </c>
      <c r="C6" s="115"/>
      <c r="D6" s="70">
        <v>0</v>
      </c>
      <c r="E6" s="70">
        <v>0</v>
      </c>
      <c r="F6" s="70">
        <v>0</v>
      </c>
      <c r="G6" s="43" t="e">
        <f t="shared" si="0"/>
        <v>#DIV/0!</v>
      </c>
      <c r="H6" s="43" t="e">
        <f t="shared" si="1"/>
        <v>#DIV/0!</v>
      </c>
    </row>
    <row r="7" spans="1:8" ht="18.75">
      <c r="A7" s="65"/>
      <c r="B7" s="67" t="s">
        <v>7</v>
      </c>
      <c r="C7" s="115"/>
      <c r="D7" s="70">
        <v>1435</v>
      </c>
      <c r="E7" s="70">
        <v>500</v>
      </c>
      <c r="F7" s="70">
        <v>1498.7</v>
      </c>
      <c r="G7" s="43">
        <f t="shared" si="0"/>
        <v>1.044390243902439</v>
      </c>
      <c r="H7" s="43">
        <f t="shared" si="1"/>
        <v>2.9974000000000003</v>
      </c>
    </row>
    <row r="8" spans="1:8" ht="18.75">
      <c r="A8" s="65"/>
      <c r="B8" s="67" t="s">
        <v>8</v>
      </c>
      <c r="C8" s="115"/>
      <c r="D8" s="70">
        <v>298</v>
      </c>
      <c r="E8" s="70">
        <v>160</v>
      </c>
      <c r="F8" s="70">
        <v>432.2</v>
      </c>
      <c r="G8" s="43">
        <f t="shared" si="0"/>
        <v>1.4503355704697987</v>
      </c>
      <c r="H8" s="43">
        <f t="shared" si="1"/>
        <v>2.70125</v>
      </c>
    </row>
    <row r="9" spans="1:8" ht="18.75">
      <c r="A9" s="65"/>
      <c r="B9" s="67" t="s">
        <v>9</v>
      </c>
      <c r="C9" s="115"/>
      <c r="D9" s="70">
        <v>1681</v>
      </c>
      <c r="E9" s="70">
        <v>590</v>
      </c>
      <c r="F9" s="70">
        <v>2251.9</v>
      </c>
      <c r="G9" s="43">
        <f t="shared" si="0"/>
        <v>1.339619274241523</v>
      </c>
      <c r="H9" s="43">
        <f t="shared" si="1"/>
        <v>3.816779661016949</v>
      </c>
    </row>
    <row r="10" spans="1:8" ht="18.75">
      <c r="A10" s="65"/>
      <c r="B10" s="67" t="s">
        <v>100</v>
      </c>
      <c r="C10" s="115"/>
      <c r="D10" s="70">
        <v>12</v>
      </c>
      <c r="E10" s="70">
        <v>9</v>
      </c>
      <c r="F10" s="70">
        <v>13</v>
      </c>
      <c r="G10" s="43">
        <f t="shared" si="0"/>
        <v>1.0833333333333333</v>
      </c>
      <c r="H10" s="43">
        <f t="shared" si="1"/>
        <v>1.4444444444444444</v>
      </c>
    </row>
    <row r="11" spans="1:8" ht="31.5" hidden="1">
      <c r="A11" s="65"/>
      <c r="B11" s="67" t="s">
        <v>10</v>
      </c>
      <c r="C11" s="115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 hidden="1">
      <c r="A12" s="65"/>
      <c r="B12" s="67" t="s">
        <v>11</v>
      </c>
      <c r="C12" s="115"/>
      <c r="D12" s="70">
        <v>0</v>
      </c>
      <c r="E12" s="70">
        <v>0</v>
      </c>
      <c r="F12" s="70">
        <v>0</v>
      </c>
      <c r="G12" s="43" t="e">
        <f t="shared" si="0"/>
        <v>#DIV/0!</v>
      </c>
      <c r="H12" s="43" t="e">
        <f t="shared" si="1"/>
        <v>#DIV/0!</v>
      </c>
    </row>
    <row r="13" spans="1:8" ht="18.75" hidden="1">
      <c r="A13" s="65"/>
      <c r="B13" s="67" t="s">
        <v>12</v>
      </c>
      <c r="C13" s="115"/>
      <c r="D13" s="70">
        <v>0</v>
      </c>
      <c r="E13" s="70">
        <v>0</v>
      </c>
      <c r="F13" s="70">
        <v>0</v>
      </c>
      <c r="G13" s="43" t="e">
        <f t="shared" si="0"/>
        <v>#DIV/0!</v>
      </c>
      <c r="H13" s="43" t="e">
        <f t="shared" si="1"/>
        <v>#DIV/0!</v>
      </c>
    </row>
    <row r="14" spans="1:8" ht="18.75" hidden="1">
      <c r="A14" s="65"/>
      <c r="B14" s="67" t="s">
        <v>14</v>
      </c>
      <c r="C14" s="115"/>
      <c r="D14" s="70">
        <v>0</v>
      </c>
      <c r="E14" s="70">
        <v>0</v>
      </c>
      <c r="F14" s="70">
        <v>0</v>
      </c>
      <c r="G14" s="43" t="e">
        <f t="shared" si="0"/>
        <v>#DIV/0!</v>
      </c>
      <c r="H14" s="43" t="e">
        <f t="shared" si="1"/>
        <v>#DIV/0!</v>
      </c>
    </row>
    <row r="15" spans="1:8" ht="18.75" hidden="1">
      <c r="A15" s="65"/>
      <c r="B15" s="67" t="s">
        <v>15</v>
      </c>
      <c r="C15" s="115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</row>
    <row r="16" spans="1:8" ht="31.5" hidden="1">
      <c r="A16" s="65"/>
      <c r="B16" s="67" t="s">
        <v>16</v>
      </c>
      <c r="C16" s="115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31.5" hidden="1">
      <c r="A17" s="65"/>
      <c r="B17" s="67" t="s">
        <v>235</v>
      </c>
      <c r="C17" s="115"/>
      <c r="D17" s="70">
        <v>0</v>
      </c>
      <c r="E17" s="70">
        <v>0</v>
      </c>
      <c r="F17" s="70">
        <v>0</v>
      </c>
      <c r="G17" s="43" t="e">
        <f t="shared" si="0"/>
        <v>#DIV/0!</v>
      </c>
      <c r="H17" s="43" t="e">
        <f t="shared" si="1"/>
        <v>#DIV/0!</v>
      </c>
    </row>
    <row r="18" spans="1:8" ht="18.75" hidden="1">
      <c r="A18" s="65"/>
      <c r="B18" s="67" t="s">
        <v>109</v>
      </c>
      <c r="C18" s="115"/>
      <c r="D18" s="70">
        <v>0</v>
      </c>
      <c r="E18" s="70">
        <v>0</v>
      </c>
      <c r="F18" s="70">
        <v>0</v>
      </c>
      <c r="G18" s="43" t="e">
        <f t="shared" si="0"/>
        <v>#DIV/0!</v>
      </c>
      <c r="H18" s="43" t="e">
        <f t="shared" si="1"/>
        <v>#DIV/0!</v>
      </c>
    </row>
    <row r="19" spans="1:8" ht="18.75" hidden="1">
      <c r="A19" s="65"/>
      <c r="B19" s="67" t="s">
        <v>21</v>
      </c>
      <c r="C19" s="115"/>
      <c r="D19" s="70">
        <v>0</v>
      </c>
      <c r="E19" s="70">
        <v>0</v>
      </c>
      <c r="F19" s="70">
        <v>0</v>
      </c>
      <c r="G19" s="43" t="e">
        <f t="shared" si="0"/>
        <v>#DIV/0!</v>
      </c>
      <c r="H19" s="43" t="e">
        <f t="shared" si="1"/>
        <v>#DIV/0!</v>
      </c>
    </row>
    <row r="20" spans="1:8" ht="18.75">
      <c r="A20" s="65"/>
      <c r="B20" s="67" t="s">
        <v>448</v>
      </c>
      <c r="C20" s="115"/>
      <c r="D20" s="70"/>
      <c r="E20" s="70"/>
      <c r="F20" s="70">
        <v>789.3</v>
      </c>
      <c r="G20" s="43">
        <v>0</v>
      </c>
      <c r="H20" s="43"/>
    </row>
    <row r="21" spans="1:8" ht="47.25">
      <c r="A21" s="65"/>
      <c r="B21" s="66" t="s">
        <v>75</v>
      </c>
      <c r="C21" s="116"/>
      <c r="D21" s="70">
        <f>D22+D23+D24+D26+D25</f>
        <v>265.1</v>
      </c>
      <c r="E21" s="70">
        <f>E22+E23+E24+E26+E25</f>
        <v>197.3</v>
      </c>
      <c r="F21" s="70">
        <f>F22+F23+F24+F26+F25</f>
        <v>265.1</v>
      </c>
      <c r="G21" s="43">
        <f t="shared" si="0"/>
        <v>1</v>
      </c>
      <c r="H21" s="43">
        <f t="shared" si="1"/>
        <v>1.3436391282311202</v>
      </c>
    </row>
    <row r="22" spans="1:8" ht="18.75">
      <c r="A22" s="65"/>
      <c r="B22" s="67" t="s">
        <v>23</v>
      </c>
      <c r="C22" s="115"/>
      <c r="D22" s="70">
        <v>111.2</v>
      </c>
      <c r="E22" s="70">
        <v>83.4</v>
      </c>
      <c r="F22" s="70">
        <v>111.2</v>
      </c>
      <c r="G22" s="43">
        <f t="shared" si="0"/>
        <v>1</v>
      </c>
      <c r="H22" s="43">
        <f t="shared" si="1"/>
        <v>1.3333333333333333</v>
      </c>
    </row>
    <row r="23" spans="1:8" ht="18.75">
      <c r="A23" s="65"/>
      <c r="B23" s="67" t="s">
        <v>95</v>
      </c>
      <c r="C23" s="115"/>
      <c r="D23" s="70">
        <v>153.9</v>
      </c>
      <c r="E23" s="70">
        <v>113.9</v>
      </c>
      <c r="F23" s="70">
        <v>153.9</v>
      </c>
      <c r="G23" s="43">
        <f t="shared" si="0"/>
        <v>1</v>
      </c>
      <c r="H23" s="43">
        <f t="shared" si="1"/>
        <v>1.3511852502194908</v>
      </c>
    </row>
    <row r="24" spans="1:8" ht="31.5" hidden="1">
      <c r="A24" s="65"/>
      <c r="B24" s="67" t="s">
        <v>61</v>
      </c>
      <c r="C24" s="115"/>
      <c r="D24" s="70">
        <v>0</v>
      </c>
      <c r="E24" s="70">
        <v>0</v>
      </c>
      <c r="F24" s="70">
        <v>0</v>
      </c>
      <c r="G24" s="43" t="e">
        <f t="shared" si="0"/>
        <v>#DIV/0!</v>
      </c>
      <c r="H24" s="43" t="e">
        <f t="shared" si="1"/>
        <v>#DIV/0!</v>
      </c>
    </row>
    <row r="25" spans="1:8" ht="32.25" customHeight="1" hidden="1" thickBot="1">
      <c r="A25" s="65"/>
      <c r="B25" s="117" t="s">
        <v>141</v>
      </c>
      <c r="C25" s="118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47.25" hidden="1">
      <c r="A26" s="65"/>
      <c r="B26" s="67" t="s">
        <v>26</v>
      </c>
      <c r="C26" s="115"/>
      <c r="D26" s="70">
        <v>0</v>
      </c>
      <c r="E26" s="70">
        <v>0</v>
      </c>
      <c r="F26" s="70">
        <v>0</v>
      </c>
      <c r="G26" s="43" t="e">
        <f t="shared" si="0"/>
        <v>#DIV/0!</v>
      </c>
      <c r="H26" s="43" t="e">
        <f t="shared" si="1"/>
        <v>#DIV/0!</v>
      </c>
    </row>
    <row r="27" spans="1:8" ht="18.75">
      <c r="A27" s="65"/>
      <c r="B27" s="67" t="s">
        <v>27</v>
      </c>
      <c r="C27" s="138"/>
      <c r="D27" s="70">
        <f>D4+D21</f>
        <v>3803.6</v>
      </c>
      <c r="E27" s="70">
        <f>E4+E21</f>
        <v>1536.3</v>
      </c>
      <c r="F27" s="70">
        <f>F4+F21</f>
        <v>5362.000000000001</v>
      </c>
      <c r="G27" s="43">
        <f t="shared" si="0"/>
        <v>1.4097171101062154</v>
      </c>
      <c r="H27" s="43">
        <f t="shared" si="1"/>
        <v>3.4902037362494314</v>
      </c>
    </row>
    <row r="28" spans="1:8" ht="18.75" hidden="1">
      <c r="A28" s="65"/>
      <c r="B28" s="67" t="s">
        <v>101</v>
      </c>
      <c r="C28" s="115"/>
      <c r="D28" s="121">
        <f>D4</f>
        <v>3538.5</v>
      </c>
      <c r="E28" s="121">
        <f>E4</f>
        <v>1339</v>
      </c>
      <c r="F28" s="121">
        <f>F4</f>
        <v>5096.900000000001</v>
      </c>
      <c r="G28" s="54">
        <f>F28/D28</f>
        <v>1.4404126042108238</v>
      </c>
      <c r="H28" s="54">
        <f>F28/E28</f>
        <v>3.806497386109037</v>
      </c>
    </row>
    <row r="29" spans="1:8" ht="12.75">
      <c r="A29" s="167"/>
      <c r="B29" s="180"/>
      <c r="C29" s="180"/>
      <c r="D29" s="180"/>
      <c r="E29" s="180"/>
      <c r="F29" s="180"/>
      <c r="G29" s="180"/>
      <c r="H29" s="181"/>
    </row>
    <row r="30" spans="1:8" ht="17.25" customHeight="1">
      <c r="A30" s="176" t="s">
        <v>145</v>
      </c>
      <c r="B30" s="177" t="s">
        <v>28</v>
      </c>
      <c r="C30" s="193" t="s">
        <v>171</v>
      </c>
      <c r="D30" s="172" t="s">
        <v>3</v>
      </c>
      <c r="E30" s="165" t="s">
        <v>416</v>
      </c>
      <c r="F30" s="172" t="s">
        <v>4</v>
      </c>
      <c r="G30" s="165" t="s">
        <v>391</v>
      </c>
      <c r="H30" s="165" t="s">
        <v>417</v>
      </c>
    </row>
    <row r="31" spans="1:8" ht="44.25" customHeight="1">
      <c r="A31" s="176"/>
      <c r="B31" s="177"/>
      <c r="C31" s="194"/>
      <c r="D31" s="172"/>
      <c r="E31" s="166"/>
      <c r="F31" s="172"/>
      <c r="G31" s="166"/>
      <c r="H31" s="166"/>
    </row>
    <row r="32" spans="1:8" ht="30.75" customHeight="1">
      <c r="A32" s="71" t="s">
        <v>63</v>
      </c>
      <c r="B32" s="66" t="s">
        <v>29</v>
      </c>
      <c r="C32" s="116"/>
      <c r="D32" s="122">
        <f>D33+D34+D35</f>
        <v>3025.8999999999996</v>
      </c>
      <c r="E32" s="122">
        <f>E33+E34+E35</f>
        <v>2215.2</v>
      </c>
      <c r="F32" s="122">
        <f>F33+F34+F35</f>
        <v>2756.5</v>
      </c>
      <c r="G32" s="54">
        <f>F32/D32</f>
        <v>0.9109686374301862</v>
      </c>
      <c r="H32" s="54">
        <f>F32/E32</f>
        <v>1.2443571686529433</v>
      </c>
    </row>
    <row r="33" spans="1:8" ht="111.75" customHeight="1">
      <c r="A33" s="68" t="s">
        <v>66</v>
      </c>
      <c r="B33" s="67" t="s">
        <v>148</v>
      </c>
      <c r="C33" s="115" t="s">
        <v>66</v>
      </c>
      <c r="D33" s="121">
        <v>2796.2</v>
      </c>
      <c r="E33" s="121">
        <v>2119.7</v>
      </c>
      <c r="F33" s="121">
        <v>2535</v>
      </c>
      <c r="G33" s="54">
        <f aca="true" t="shared" si="2" ref="G33:G64">F33/D33</f>
        <v>0.9065875116229168</v>
      </c>
      <c r="H33" s="54">
        <f aca="true" t="shared" si="3" ref="H33:H64">F33/E33</f>
        <v>1.1959239515025712</v>
      </c>
    </row>
    <row r="34" spans="1:8" ht="18.75" hidden="1">
      <c r="A34" s="68" t="s">
        <v>68</v>
      </c>
      <c r="B34" s="67" t="s">
        <v>32</v>
      </c>
      <c r="C34" s="115" t="s">
        <v>68</v>
      </c>
      <c r="D34" s="121">
        <v>0</v>
      </c>
      <c r="E34" s="121">
        <v>7.5</v>
      </c>
      <c r="F34" s="121">
        <v>0</v>
      </c>
      <c r="G34" s="54" t="e">
        <f t="shared" si="2"/>
        <v>#DIV/0!</v>
      </c>
      <c r="H34" s="54">
        <f t="shared" si="3"/>
        <v>0</v>
      </c>
    </row>
    <row r="35" spans="1:8" ht="31.5">
      <c r="A35" s="68" t="s">
        <v>119</v>
      </c>
      <c r="B35" s="67" t="s">
        <v>116</v>
      </c>
      <c r="C35" s="115"/>
      <c r="D35" s="121">
        <f>D36+D37+D38</f>
        <v>229.7</v>
      </c>
      <c r="E35" s="121">
        <f>E36+E37+E38</f>
        <v>88</v>
      </c>
      <c r="F35" s="121">
        <f>F36+F37+F38</f>
        <v>221.5</v>
      </c>
      <c r="G35" s="54">
        <f t="shared" si="2"/>
        <v>0.9643012625163256</v>
      </c>
      <c r="H35" s="54">
        <f t="shared" si="3"/>
        <v>2.5170454545454546</v>
      </c>
    </row>
    <row r="36" spans="1:8" s="16" customFormat="1" ht="31.5">
      <c r="A36" s="76"/>
      <c r="B36" s="77" t="s">
        <v>105</v>
      </c>
      <c r="C36" s="123" t="s">
        <v>182</v>
      </c>
      <c r="D36" s="124">
        <v>4.7</v>
      </c>
      <c r="E36" s="124">
        <v>3</v>
      </c>
      <c r="F36" s="124">
        <v>1.5</v>
      </c>
      <c r="G36" s="54">
        <f t="shared" si="2"/>
        <v>0.3191489361702127</v>
      </c>
      <c r="H36" s="54">
        <f t="shared" si="3"/>
        <v>0.5</v>
      </c>
    </row>
    <row r="37" spans="1:8" s="16" customFormat="1" ht="66.75" customHeight="1">
      <c r="A37" s="76"/>
      <c r="B37" s="77" t="s">
        <v>180</v>
      </c>
      <c r="C37" s="123" t="s">
        <v>276</v>
      </c>
      <c r="D37" s="124">
        <v>130</v>
      </c>
      <c r="E37" s="124">
        <v>85</v>
      </c>
      <c r="F37" s="124">
        <v>130</v>
      </c>
      <c r="G37" s="54">
        <f t="shared" si="2"/>
        <v>1</v>
      </c>
      <c r="H37" s="54">
        <f t="shared" si="3"/>
        <v>1.5294117647058822</v>
      </c>
    </row>
    <row r="38" spans="1:8" s="16" customFormat="1" ht="51" customHeight="1">
      <c r="A38" s="76"/>
      <c r="B38" s="77" t="s">
        <v>365</v>
      </c>
      <c r="C38" s="123" t="s">
        <v>364</v>
      </c>
      <c r="D38" s="124">
        <v>95</v>
      </c>
      <c r="E38" s="124"/>
      <c r="F38" s="124">
        <v>90</v>
      </c>
      <c r="G38" s="54">
        <f t="shared" si="2"/>
        <v>0.9473684210526315</v>
      </c>
      <c r="H38" s="54"/>
    </row>
    <row r="39" spans="1:8" ht="25.5" customHeight="1">
      <c r="A39" s="71" t="s">
        <v>102</v>
      </c>
      <c r="B39" s="66" t="s">
        <v>97</v>
      </c>
      <c r="C39" s="116"/>
      <c r="D39" s="122">
        <f>D40</f>
        <v>153.9</v>
      </c>
      <c r="E39" s="122">
        <f>E40</f>
        <v>115.7</v>
      </c>
      <c r="F39" s="122">
        <f>F40</f>
        <v>153.9</v>
      </c>
      <c r="G39" s="54">
        <f t="shared" si="2"/>
        <v>1</v>
      </c>
      <c r="H39" s="54">
        <f t="shared" si="3"/>
        <v>1.3301642178046673</v>
      </c>
    </row>
    <row r="40" spans="1:8" ht="63">
      <c r="A40" s="68" t="s">
        <v>103</v>
      </c>
      <c r="B40" s="67" t="s">
        <v>152</v>
      </c>
      <c r="C40" s="115" t="s">
        <v>201</v>
      </c>
      <c r="D40" s="121">
        <v>153.9</v>
      </c>
      <c r="E40" s="121">
        <v>115.7</v>
      </c>
      <c r="F40" s="121">
        <v>153.9</v>
      </c>
      <c r="G40" s="54">
        <f t="shared" si="2"/>
        <v>1</v>
      </c>
      <c r="H40" s="54">
        <f t="shared" si="3"/>
        <v>1.3301642178046673</v>
      </c>
    </row>
    <row r="41" spans="1:8" ht="31.5">
      <c r="A41" s="71" t="s">
        <v>69</v>
      </c>
      <c r="B41" s="66" t="s">
        <v>35</v>
      </c>
      <c r="C41" s="116"/>
      <c r="D41" s="122">
        <f aca="true" t="shared" si="4" ref="D41:F42">D42</f>
        <v>50</v>
      </c>
      <c r="E41" s="122">
        <f t="shared" si="4"/>
        <v>0</v>
      </c>
      <c r="F41" s="122">
        <f t="shared" si="4"/>
        <v>21.5</v>
      </c>
      <c r="G41" s="54">
        <f t="shared" si="2"/>
        <v>0.43</v>
      </c>
      <c r="H41" s="54" t="e">
        <f t="shared" si="3"/>
        <v>#DIV/0!</v>
      </c>
    </row>
    <row r="42" spans="1:8" ht="31.5">
      <c r="A42" s="68" t="s">
        <v>104</v>
      </c>
      <c r="B42" s="67" t="s">
        <v>99</v>
      </c>
      <c r="C42" s="115"/>
      <c r="D42" s="121">
        <f t="shared" si="4"/>
        <v>50</v>
      </c>
      <c r="E42" s="121">
        <f t="shared" si="4"/>
        <v>0</v>
      </c>
      <c r="F42" s="121">
        <f t="shared" si="4"/>
        <v>21.5</v>
      </c>
      <c r="G42" s="54">
        <f t="shared" si="2"/>
        <v>0.43</v>
      </c>
      <c r="H42" s="54" t="e">
        <f t="shared" si="3"/>
        <v>#DIV/0!</v>
      </c>
    </row>
    <row r="43" spans="1:8" s="16" customFormat="1" ht="63">
      <c r="A43" s="76"/>
      <c r="B43" s="77" t="s">
        <v>430</v>
      </c>
      <c r="C43" s="123" t="s">
        <v>429</v>
      </c>
      <c r="D43" s="124">
        <v>50</v>
      </c>
      <c r="E43" s="124">
        <v>0</v>
      </c>
      <c r="F43" s="124">
        <v>21.5</v>
      </c>
      <c r="G43" s="54">
        <f t="shared" si="2"/>
        <v>0.43</v>
      </c>
      <c r="H43" s="54" t="e">
        <f t="shared" si="3"/>
        <v>#DIV/0!</v>
      </c>
    </row>
    <row r="44" spans="1:8" s="16" customFormat="1" ht="31.5" hidden="1">
      <c r="A44" s="71" t="s">
        <v>70</v>
      </c>
      <c r="B44" s="66" t="s">
        <v>37</v>
      </c>
      <c r="C44" s="116"/>
      <c r="D44" s="122">
        <f aca="true" t="shared" si="5" ref="D44:F45">D45</f>
        <v>0</v>
      </c>
      <c r="E44" s="122">
        <f t="shared" si="5"/>
        <v>0</v>
      </c>
      <c r="F44" s="122">
        <f t="shared" si="5"/>
        <v>0</v>
      </c>
      <c r="G44" s="54" t="e">
        <f t="shared" si="2"/>
        <v>#DIV/0!</v>
      </c>
      <c r="H44" s="54" t="e">
        <f t="shared" si="3"/>
        <v>#DIV/0!</v>
      </c>
    </row>
    <row r="45" spans="1:8" s="16" customFormat="1" ht="31.5" customHeight="1" hidden="1">
      <c r="A45" s="83" t="s">
        <v>71</v>
      </c>
      <c r="B45" s="96" t="s">
        <v>114</v>
      </c>
      <c r="C45" s="115"/>
      <c r="D45" s="121">
        <f t="shared" si="5"/>
        <v>0</v>
      </c>
      <c r="E45" s="121">
        <f t="shared" si="5"/>
        <v>0</v>
      </c>
      <c r="F45" s="121">
        <f t="shared" si="5"/>
        <v>0</v>
      </c>
      <c r="G45" s="54" t="e">
        <f t="shared" si="2"/>
        <v>#DIV/0!</v>
      </c>
      <c r="H45" s="54" t="e">
        <f t="shared" si="3"/>
        <v>#DIV/0!</v>
      </c>
    </row>
    <row r="46" spans="1:8" s="16" customFormat="1" ht="33" customHeight="1" hidden="1">
      <c r="A46" s="76"/>
      <c r="B46" s="91" t="s">
        <v>114</v>
      </c>
      <c r="C46" s="123" t="s">
        <v>210</v>
      </c>
      <c r="D46" s="124">
        <f>0</f>
        <v>0</v>
      </c>
      <c r="E46" s="124">
        <f>0</f>
        <v>0</v>
      </c>
      <c r="F46" s="124">
        <f>0</f>
        <v>0</v>
      </c>
      <c r="G46" s="54" t="e">
        <f t="shared" si="2"/>
        <v>#DIV/0!</v>
      </c>
      <c r="H46" s="54" t="e">
        <f t="shared" si="3"/>
        <v>#DIV/0!</v>
      </c>
    </row>
    <row r="47" spans="1:8" ht="47.25">
      <c r="A47" s="71" t="s">
        <v>72</v>
      </c>
      <c r="B47" s="66" t="s">
        <v>38</v>
      </c>
      <c r="C47" s="116"/>
      <c r="D47" s="122">
        <f>D48</f>
        <v>746.8</v>
      </c>
      <c r="E47" s="122">
        <f>E48</f>
        <v>613.1</v>
      </c>
      <c r="F47" s="122">
        <f>F48</f>
        <v>606.9000000000001</v>
      </c>
      <c r="G47" s="54">
        <f t="shared" si="2"/>
        <v>0.8126673808248529</v>
      </c>
      <c r="H47" s="54">
        <f t="shared" si="3"/>
        <v>0.9898874571847986</v>
      </c>
    </row>
    <row r="48" spans="1:8" ht="18.75">
      <c r="A48" s="68" t="s">
        <v>41</v>
      </c>
      <c r="B48" s="67" t="s">
        <v>42</v>
      </c>
      <c r="C48" s="115"/>
      <c r="D48" s="121">
        <f>D49+D50+D52+D51</f>
        <v>746.8</v>
      </c>
      <c r="E48" s="121">
        <f>E49+E50+E52+E51</f>
        <v>613.1</v>
      </c>
      <c r="F48" s="121">
        <f>F49+F50+F52+F51</f>
        <v>606.9000000000001</v>
      </c>
      <c r="G48" s="54">
        <f t="shared" si="2"/>
        <v>0.8126673808248529</v>
      </c>
      <c r="H48" s="54">
        <f t="shared" si="3"/>
        <v>0.9898874571847986</v>
      </c>
    </row>
    <row r="49" spans="1:8" s="16" customFormat="1" ht="18.75">
      <c r="A49" s="76"/>
      <c r="B49" s="77" t="s">
        <v>92</v>
      </c>
      <c r="C49" s="115" t="s">
        <v>245</v>
      </c>
      <c r="D49" s="124">
        <v>476.5</v>
      </c>
      <c r="E49" s="124">
        <v>322</v>
      </c>
      <c r="F49" s="124">
        <v>448.6</v>
      </c>
      <c r="G49" s="54">
        <f t="shared" si="2"/>
        <v>0.9414480587618049</v>
      </c>
      <c r="H49" s="54">
        <f t="shared" si="3"/>
        <v>1.3931677018633541</v>
      </c>
    </row>
    <row r="50" spans="1:8" s="16" customFormat="1" ht="22.5" customHeight="1">
      <c r="A50" s="76"/>
      <c r="B50" s="77" t="s">
        <v>197</v>
      </c>
      <c r="C50" s="123" t="s">
        <v>246</v>
      </c>
      <c r="D50" s="124">
        <v>4.1</v>
      </c>
      <c r="E50" s="124">
        <v>4.1</v>
      </c>
      <c r="F50" s="124">
        <v>0</v>
      </c>
      <c r="G50" s="54">
        <f t="shared" si="2"/>
        <v>0</v>
      </c>
      <c r="H50" s="54">
        <f t="shared" si="3"/>
        <v>0</v>
      </c>
    </row>
    <row r="51" spans="1:8" s="16" customFormat="1" ht="22.5" customHeight="1">
      <c r="A51" s="76"/>
      <c r="B51" s="77" t="s">
        <v>243</v>
      </c>
      <c r="C51" s="123" t="s">
        <v>247</v>
      </c>
      <c r="D51" s="124">
        <v>13</v>
      </c>
      <c r="E51" s="124">
        <v>8</v>
      </c>
      <c r="F51" s="124">
        <v>0</v>
      </c>
      <c r="G51" s="54">
        <f t="shared" si="2"/>
        <v>0</v>
      </c>
      <c r="H51" s="54">
        <f t="shared" si="3"/>
        <v>0</v>
      </c>
    </row>
    <row r="52" spans="1:8" s="16" customFormat="1" ht="38.25" customHeight="1">
      <c r="A52" s="76"/>
      <c r="B52" s="77" t="s">
        <v>160</v>
      </c>
      <c r="C52" s="123" t="s">
        <v>248</v>
      </c>
      <c r="D52" s="124">
        <v>253.2</v>
      </c>
      <c r="E52" s="124">
        <v>279</v>
      </c>
      <c r="F52" s="124">
        <v>158.3</v>
      </c>
      <c r="G52" s="54">
        <f t="shared" si="2"/>
        <v>0.6251974723538706</v>
      </c>
      <c r="H52" s="54">
        <f t="shared" si="3"/>
        <v>0.5673835125448029</v>
      </c>
    </row>
    <row r="53" spans="1:8" ht="37.5" customHeight="1">
      <c r="A53" s="94" t="s">
        <v>117</v>
      </c>
      <c r="B53" s="95" t="s">
        <v>115</v>
      </c>
      <c r="C53" s="127"/>
      <c r="D53" s="121">
        <f aca="true" t="shared" si="6" ref="D53:F54">D54</f>
        <v>3.1</v>
      </c>
      <c r="E53" s="121">
        <f t="shared" si="6"/>
        <v>2.8</v>
      </c>
      <c r="F53" s="121">
        <f t="shared" si="6"/>
        <v>1.5</v>
      </c>
      <c r="G53" s="54">
        <f t="shared" si="2"/>
        <v>0.48387096774193544</v>
      </c>
      <c r="H53" s="54">
        <f t="shared" si="3"/>
        <v>0.5357142857142857</v>
      </c>
    </row>
    <row r="54" spans="1:8" ht="33.75" customHeight="1">
      <c r="A54" s="83" t="s">
        <v>111</v>
      </c>
      <c r="B54" s="96" t="s">
        <v>118</v>
      </c>
      <c r="C54" s="125"/>
      <c r="D54" s="121">
        <f t="shared" si="6"/>
        <v>3.1</v>
      </c>
      <c r="E54" s="121">
        <f t="shared" si="6"/>
        <v>2.8</v>
      </c>
      <c r="F54" s="121">
        <f t="shared" si="6"/>
        <v>1.5</v>
      </c>
      <c r="G54" s="54">
        <f t="shared" si="2"/>
        <v>0.48387096774193544</v>
      </c>
      <c r="H54" s="54">
        <f t="shared" si="3"/>
        <v>0.5357142857142857</v>
      </c>
    </row>
    <row r="55" spans="1:8" s="16" customFormat="1" ht="30.75" customHeight="1">
      <c r="A55" s="76"/>
      <c r="B55" s="77" t="s">
        <v>204</v>
      </c>
      <c r="C55" s="123" t="s">
        <v>198</v>
      </c>
      <c r="D55" s="124">
        <v>3.1</v>
      </c>
      <c r="E55" s="124">
        <v>2.8</v>
      </c>
      <c r="F55" s="124">
        <v>1.5</v>
      </c>
      <c r="G55" s="54">
        <f t="shared" si="2"/>
        <v>0.48387096774193544</v>
      </c>
      <c r="H55" s="54">
        <f t="shared" si="3"/>
        <v>0.5357142857142857</v>
      </c>
    </row>
    <row r="56" spans="1:8" ht="17.25" customHeight="1" hidden="1">
      <c r="A56" s="71" t="s">
        <v>43</v>
      </c>
      <c r="B56" s="66" t="s">
        <v>44</v>
      </c>
      <c r="C56" s="116"/>
      <c r="D56" s="122">
        <f aca="true" t="shared" si="7" ref="D56:F57">D57</f>
        <v>0</v>
      </c>
      <c r="E56" s="122">
        <f t="shared" si="7"/>
        <v>0</v>
      </c>
      <c r="F56" s="122">
        <f t="shared" si="7"/>
        <v>0</v>
      </c>
      <c r="G56" s="54" t="e">
        <f t="shared" si="2"/>
        <v>#DIV/0!</v>
      </c>
      <c r="H56" s="54" t="e">
        <f t="shared" si="3"/>
        <v>#DIV/0!</v>
      </c>
    </row>
    <row r="57" spans="1:8" ht="18" customHeight="1" hidden="1">
      <c r="A57" s="68" t="s">
        <v>47</v>
      </c>
      <c r="B57" s="67" t="s">
        <v>48</v>
      </c>
      <c r="C57" s="115"/>
      <c r="D57" s="121">
        <f t="shared" si="7"/>
        <v>0</v>
      </c>
      <c r="E57" s="121">
        <f t="shared" si="7"/>
        <v>0</v>
      </c>
      <c r="F57" s="121">
        <f t="shared" si="7"/>
        <v>0</v>
      </c>
      <c r="G57" s="54" t="e">
        <f t="shared" si="2"/>
        <v>#DIV/0!</v>
      </c>
      <c r="H57" s="54" t="e">
        <f t="shared" si="3"/>
        <v>#DIV/0!</v>
      </c>
    </row>
    <row r="58" spans="1:8" s="16" customFormat="1" ht="30.75" customHeight="1" hidden="1">
      <c r="A58" s="76"/>
      <c r="B58" s="77" t="s">
        <v>199</v>
      </c>
      <c r="C58" s="123" t="s">
        <v>200</v>
      </c>
      <c r="D58" s="124">
        <v>0</v>
      </c>
      <c r="E58" s="124">
        <v>0</v>
      </c>
      <c r="F58" s="124">
        <v>0</v>
      </c>
      <c r="G58" s="54" t="e">
        <f t="shared" si="2"/>
        <v>#DIV/0!</v>
      </c>
      <c r="H58" s="54" t="e">
        <f t="shared" si="3"/>
        <v>#DIV/0!</v>
      </c>
    </row>
    <row r="59" spans="1:8" s="16" customFormat="1" ht="30.75" customHeight="1">
      <c r="A59" s="71" t="s">
        <v>54</v>
      </c>
      <c r="B59" s="66" t="s">
        <v>55</v>
      </c>
      <c r="C59" s="116"/>
      <c r="D59" s="122">
        <f>D60</f>
        <v>120</v>
      </c>
      <c r="E59" s="122">
        <f>E60</f>
        <v>92</v>
      </c>
      <c r="F59" s="122">
        <f>F60</f>
        <v>110.4</v>
      </c>
      <c r="G59" s="54">
        <f t="shared" si="2"/>
        <v>0.92</v>
      </c>
      <c r="H59" s="54">
        <f t="shared" si="3"/>
        <v>1.2</v>
      </c>
    </row>
    <row r="60" spans="1:8" s="16" customFormat="1" ht="24" customHeight="1">
      <c r="A60" s="68">
        <v>1001</v>
      </c>
      <c r="B60" s="67" t="s">
        <v>161</v>
      </c>
      <c r="C60" s="115" t="s">
        <v>239</v>
      </c>
      <c r="D60" s="121">
        <v>120</v>
      </c>
      <c r="E60" s="121">
        <v>92</v>
      </c>
      <c r="F60" s="121">
        <v>110.4</v>
      </c>
      <c r="G60" s="54">
        <f t="shared" si="2"/>
        <v>0.92</v>
      </c>
      <c r="H60" s="54">
        <f t="shared" si="3"/>
        <v>1.2</v>
      </c>
    </row>
    <row r="61" spans="1:8" ht="31.5">
      <c r="A61" s="71"/>
      <c r="B61" s="66" t="s">
        <v>93</v>
      </c>
      <c r="C61" s="116"/>
      <c r="D61" s="122">
        <f>D62</f>
        <v>927</v>
      </c>
      <c r="E61" s="122">
        <f>E62</f>
        <v>893</v>
      </c>
      <c r="F61" s="122">
        <f>F62</f>
        <v>927</v>
      </c>
      <c r="G61" s="54">
        <f t="shared" si="2"/>
        <v>1</v>
      </c>
      <c r="H61" s="54">
        <f t="shared" si="3"/>
        <v>1.0380739081746921</v>
      </c>
    </row>
    <row r="62" spans="1:8" s="16" customFormat="1" ht="47.25">
      <c r="A62" s="76"/>
      <c r="B62" s="77" t="s">
        <v>94</v>
      </c>
      <c r="C62" s="123" t="s">
        <v>173</v>
      </c>
      <c r="D62" s="124">
        <v>927</v>
      </c>
      <c r="E62" s="124">
        <v>893</v>
      </c>
      <c r="F62" s="124">
        <v>927</v>
      </c>
      <c r="G62" s="54">
        <f t="shared" si="2"/>
        <v>1</v>
      </c>
      <c r="H62" s="54">
        <f t="shared" si="3"/>
        <v>1.0380739081746921</v>
      </c>
    </row>
    <row r="63" spans="1:8" ht="22.5" customHeight="1">
      <c r="A63" s="68"/>
      <c r="B63" s="66" t="s">
        <v>62</v>
      </c>
      <c r="C63" s="71"/>
      <c r="D63" s="122">
        <f>D32+D39+D41+D47+D53+D56+D61+D60</f>
        <v>5026.699999999999</v>
      </c>
      <c r="E63" s="122">
        <f>E32+E39+E41+E47+E53+E56+E61+E60</f>
        <v>3931.7999999999997</v>
      </c>
      <c r="F63" s="122">
        <f>F32+F39+F41+F47+F53+F56+F61+F60</f>
        <v>4577.7</v>
      </c>
      <c r="G63" s="54">
        <f t="shared" si="2"/>
        <v>0.9106769849006308</v>
      </c>
      <c r="H63" s="54">
        <f t="shared" si="3"/>
        <v>1.1642759041660309</v>
      </c>
    </row>
    <row r="64" spans="1:8" ht="18.75">
      <c r="A64" s="133"/>
      <c r="B64" s="67" t="s">
        <v>77</v>
      </c>
      <c r="C64" s="115"/>
      <c r="D64" s="129">
        <f>D61</f>
        <v>927</v>
      </c>
      <c r="E64" s="129">
        <f>E61</f>
        <v>893</v>
      </c>
      <c r="F64" s="129">
        <f>F61</f>
        <v>927</v>
      </c>
      <c r="G64" s="54">
        <f t="shared" si="2"/>
        <v>1</v>
      </c>
      <c r="H64" s="54">
        <f t="shared" si="3"/>
        <v>1.0380739081746921</v>
      </c>
    </row>
    <row r="67" spans="2:6" ht="18">
      <c r="B67" s="100" t="s">
        <v>415</v>
      </c>
      <c r="C67" s="6"/>
      <c r="F67" s="147">
        <v>1223</v>
      </c>
    </row>
    <row r="68" spans="2:3" ht="18">
      <c r="B68" s="100"/>
      <c r="C68" s="6"/>
    </row>
    <row r="69" spans="2:3" ht="18" hidden="1">
      <c r="B69" s="100" t="s">
        <v>78</v>
      </c>
      <c r="C69" s="6"/>
    </row>
    <row r="70" spans="2:3" ht="18" hidden="1">
      <c r="B70" s="100" t="s">
        <v>79</v>
      </c>
      <c r="C70" s="6"/>
    </row>
    <row r="71" spans="2:3" ht="18" hidden="1">
      <c r="B71" s="100"/>
      <c r="C71" s="6"/>
    </row>
    <row r="72" spans="2:3" ht="18" hidden="1">
      <c r="B72" s="100" t="s">
        <v>80</v>
      </c>
      <c r="C72" s="6"/>
    </row>
    <row r="73" spans="2:3" ht="18" hidden="1">
      <c r="B73" s="100" t="s">
        <v>81</v>
      </c>
      <c r="C73" s="6"/>
    </row>
    <row r="74" spans="2:3" ht="18" hidden="1">
      <c r="B74" s="100"/>
      <c r="C74" s="6"/>
    </row>
    <row r="75" spans="2:3" ht="18" hidden="1">
      <c r="B75" s="100" t="s">
        <v>82</v>
      </c>
      <c r="C75" s="6"/>
    </row>
    <row r="76" spans="2:3" ht="18" hidden="1">
      <c r="B76" s="100" t="s">
        <v>83</v>
      </c>
      <c r="C76" s="6"/>
    </row>
    <row r="77" spans="2:3" ht="18" hidden="1">
      <c r="B77" s="100"/>
      <c r="C77" s="6"/>
    </row>
    <row r="78" spans="2:3" ht="18" hidden="1">
      <c r="B78" s="100" t="s">
        <v>84</v>
      </c>
      <c r="C78" s="6"/>
    </row>
    <row r="79" spans="2:3" ht="18" hidden="1">
      <c r="B79" s="100" t="s">
        <v>85</v>
      </c>
      <c r="C79" s="6"/>
    </row>
    <row r="80" ht="18" hidden="1"/>
    <row r="82" spans="2:8" ht="18">
      <c r="B82" s="100" t="s">
        <v>86</v>
      </c>
      <c r="C82" s="6"/>
      <c r="F82" s="53">
        <f>F67+F27-F63</f>
        <v>2007.300000000001</v>
      </c>
      <c r="H82" s="53"/>
    </row>
    <row r="85" spans="2:3" ht="18">
      <c r="B85" s="100" t="s">
        <v>87</v>
      </c>
      <c r="C85" s="6"/>
    </row>
    <row r="86" spans="2:3" ht="18">
      <c r="B86" s="100" t="s">
        <v>88</v>
      </c>
      <c r="C86" s="6"/>
    </row>
    <row r="87" spans="2:3" ht="18">
      <c r="B87" s="100" t="s">
        <v>89</v>
      </c>
      <c r="C87" s="6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17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8515625" style="99" customWidth="1"/>
    <col min="2" max="2" width="57.7109375" style="98" customWidth="1"/>
    <col min="3" max="3" width="14.7109375" style="52" customWidth="1"/>
    <col min="4" max="4" width="14.8515625" style="52" hidden="1" customWidth="1"/>
    <col min="5" max="5" width="14.140625" style="52" customWidth="1"/>
    <col min="6" max="6" width="12.8515625" style="58" customWidth="1"/>
    <col min="7" max="7" width="13.00390625" style="58" hidden="1" customWidth="1"/>
    <col min="8" max="8" width="9.140625" style="1" customWidth="1"/>
    <col min="9" max="16384" width="9.140625" style="30" customWidth="1"/>
  </cols>
  <sheetData>
    <row r="1" spans="1:8" s="31" customFormat="1" ht="60" customHeight="1">
      <c r="A1" s="175" t="s">
        <v>443</v>
      </c>
      <c r="B1" s="175"/>
      <c r="C1" s="175"/>
      <c r="D1" s="175"/>
      <c r="E1" s="175"/>
      <c r="F1" s="175"/>
      <c r="G1" s="175"/>
      <c r="H1" s="8"/>
    </row>
    <row r="2" spans="1:7" ht="15" customHeight="1">
      <c r="A2" s="201"/>
      <c r="B2" s="177" t="s">
        <v>2</v>
      </c>
      <c r="C2" s="172" t="s">
        <v>3</v>
      </c>
      <c r="D2" s="165" t="s">
        <v>416</v>
      </c>
      <c r="E2" s="172" t="s">
        <v>4</v>
      </c>
      <c r="F2" s="165" t="s">
        <v>391</v>
      </c>
      <c r="G2" s="165" t="s">
        <v>417</v>
      </c>
    </row>
    <row r="3" spans="1:7" ht="30" customHeight="1">
      <c r="A3" s="201"/>
      <c r="B3" s="177"/>
      <c r="C3" s="172"/>
      <c r="D3" s="166"/>
      <c r="E3" s="172"/>
      <c r="F3" s="166"/>
      <c r="G3" s="166"/>
    </row>
    <row r="4" spans="1:7" ht="18.75">
      <c r="A4" s="109"/>
      <c r="B4" s="67" t="s">
        <v>76</v>
      </c>
      <c r="C4" s="69">
        <f>C5+C6+C7+C8+C9+C10+C11+C12+C13+C14+C15+C16+C17+C18+C19+C20+C21+C23+C24</f>
        <v>281735.9</v>
      </c>
      <c r="D4" s="69">
        <f>D5+D6+D7+D8+D9+D10+D11+D12+D13+D14+D15+D16+D17+D18+D19+D20+D21+D23+D24</f>
        <v>187841.19999999998</v>
      </c>
      <c r="E4" s="69">
        <f>E5+E6+E7+E8+E9+E10+E11+E12+E13+E14+E15+E16+E17+E18+E19+E20+E21+E23+E24</f>
        <v>291056.99999999994</v>
      </c>
      <c r="F4" s="43">
        <f>E4/C4</f>
        <v>1.033084530583429</v>
      </c>
      <c r="G4" s="43">
        <f>E4/D4</f>
        <v>1.549484351675777</v>
      </c>
    </row>
    <row r="5" spans="1:7" ht="18.75">
      <c r="A5" s="109"/>
      <c r="B5" s="67" t="s">
        <v>5</v>
      </c>
      <c r="C5" s="70">
        <v>149790.8</v>
      </c>
      <c r="D5" s="70">
        <f>МР!E5+'МО г.Ртищево'!E5+'Кр-звезда'!E5+Макарово!E5+Октябрьский!E5+Салтыковка!E5+Урусово!E5+'Ш-Голицыно'!E5</f>
        <v>114020</v>
      </c>
      <c r="E5" s="70">
        <v>154561.8</v>
      </c>
      <c r="F5" s="43">
        <f aca="true" t="shared" si="0" ref="F5:F35">E5/C5</f>
        <v>1.0318510883178407</v>
      </c>
      <c r="G5" s="43">
        <f aca="true" t="shared" si="1" ref="G5:G35">E5/D5</f>
        <v>1.3555674443080161</v>
      </c>
    </row>
    <row r="6" spans="1:7" ht="18.75">
      <c r="A6" s="109"/>
      <c r="B6" s="67" t="s">
        <v>6</v>
      </c>
      <c r="C6" s="70">
        <v>16100</v>
      </c>
      <c r="D6" s="70">
        <v>12600</v>
      </c>
      <c r="E6" s="70">
        <v>16166.6</v>
      </c>
      <c r="F6" s="43">
        <f t="shared" si="0"/>
        <v>1.004136645962733</v>
      </c>
      <c r="G6" s="43">
        <f t="shared" si="1"/>
        <v>1.283063492063492</v>
      </c>
    </row>
    <row r="7" spans="1:7" ht="18.75">
      <c r="A7" s="109"/>
      <c r="B7" s="67" t="s">
        <v>7</v>
      </c>
      <c r="C7" s="70">
        <v>15809</v>
      </c>
      <c r="D7" s="70">
        <v>11351</v>
      </c>
      <c r="E7" s="70">
        <v>15824.5</v>
      </c>
      <c r="F7" s="43">
        <f t="shared" si="0"/>
        <v>1.0009804541716745</v>
      </c>
      <c r="G7" s="43">
        <f t="shared" si="1"/>
        <v>1.394106246145714</v>
      </c>
    </row>
    <row r="8" spans="1:7" ht="18.75">
      <c r="A8" s="109"/>
      <c r="B8" s="67" t="s">
        <v>214</v>
      </c>
      <c r="C8" s="70">
        <v>25778.6</v>
      </c>
      <c r="D8" s="70">
        <v>18820</v>
      </c>
      <c r="E8" s="70">
        <v>26197.3</v>
      </c>
      <c r="F8" s="43">
        <f t="shared" si="0"/>
        <v>1.016242154345077</v>
      </c>
      <c r="G8" s="43">
        <f t="shared" si="1"/>
        <v>1.391992561105207</v>
      </c>
    </row>
    <row r="9" spans="1:7" ht="18.75">
      <c r="A9" s="109"/>
      <c r="B9" s="67" t="s">
        <v>8</v>
      </c>
      <c r="C9" s="70">
        <v>14903</v>
      </c>
      <c r="D9" s="70">
        <f>'МО г.Ртищево'!E8+'Кр-звезда'!E8+Макарово!E8+Октябрьский!E8+Салтыковка!E8+Урусово!E8+'Ш-Голицыно'!E8</f>
        <v>2635</v>
      </c>
      <c r="E9" s="70">
        <v>15706.7</v>
      </c>
      <c r="F9" s="43">
        <f t="shared" si="0"/>
        <v>1.053928739180031</v>
      </c>
      <c r="G9" s="43">
        <f t="shared" si="1"/>
        <v>5.960796963946869</v>
      </c>
    </row>
    <row r="10" spans="1:7" ht="18.75">
      <c r="A10" s="109"/>
      <c r="B10" s="67" t="s">
        <v>9</v>
      </c>
      <c r="C10" s="70">
        <v>27427.1</v>
      </c>
      <c r="D10" s="70">
        <v>12737.3</v>
      </c>
      <c r="E10" s="70">
        <v>29543.1</v>
      </c>
      <c r="F10" s="43">
        <f t="shared" si="0"/>
        <v>1.0771499721078788</v>
      </c>
      <c r="G10" s="43">
        <f t="shared" si="1"/>
        <v>2.3194162028059324</v>
      </c>
    </row>
    <row r="11" spans="1:7" ht="18.75">
      <c r="A11" s="109"/>
      <c r="B11" s="67" t="s">
        <v>100</v>
      </c>
      <c r="C11" s="70">
        <v>4493.2</v>
      </c>
      <c r="D11" s="70">
        <v>2075</v>
      </c>
      <c r="E11" s="70">
        <v>4526.1</v>
      </c>
      <c r="F11" s="43">
        <f t="shared" si="0"/>
        <v>1.0073221757322177</v>
      </c>
      <c r="G11" s="43">
        <f t="shared" si="1"/>
        <v>2.181253012048193</v>
      </c>
    </row>
    <row r="12" spans="1:7" ht="18.75">
      <c r="A12" s="109"/>
      <c r="B12" s="67" t="s">
        <v>350</v>
      </c>
      <c r="C12" s="70">
        <v>118</v>
      </c>
      <c r="D12" s="70">
        <v>64</v>
      </c>
      <c r="E12" s="70">
        <v>118.1</v>
      </c>
      <c r="F12" s="43">
        <f t="shared" si="0"/>
        <v>1.0008474576271187</v>
      </c>
      <c r="G12" s="43">
        <f t="shared" si="1"/>
        <v>1.8453125</v>
      </c>
    </row>
    <row r="13" spans="1:7" ht="18.75">
      <c r="A13" s="109"/>
      <c r="B13" s="67" t="s">
        <v>11</v>
      </c>
      <c r="C13" s="70">
        <v>6300</v>
      </c>
      <c r="D13" s="70">
        <f>МР!E13+'МО г.Ртищево'!E12+'Кр-звезда'!E12+Макарово!E12+Октябрьский!E12+Салтыковка!E12+Урусово!E12+'Ш-Голицыно'!E12</f>
        <v>4100</v>
      </c>
      <c r="E13" s="70">
        <v>6356.9</v>
      </c>
      <c r="F13" s="43">
        <f t="shared" si="0"/>
        <v>1.009031746031746</v>
      </c>
      <c r="G13" s="43">
        <f t="shared" si="1"/>
        <v>1.5504634146341463</v>
      </c>
    </row>
    <row r="14" spans="1:7" ht="18.75">
      <c r="A14" s="109"/>
      <c r="B14" s="67" t="s">
        <v>12</v>
      </c>
      <c r="C14" s="70">
        <v>2538</v>
      </c>
      <c r="D14" s="70">
        <f>МР!E14+'МО г.Ртищево'!E13+'Кр-звезда'!E13+Макарово!E13+Октябрьский!E13+Салтыковка!E13+Урусово!E13+'Ш-Голицыно'!E13</f>
        <v>1300</v>
      </c>
      <c r="E14" s="70">
        <v>2634.7</v>
      </c>
      <c r="F14" s="43">
        <f t="shared" si="0"/>
        <v>1.038100866824271</v>
      </c>
      <c r="G14" s="43">
        <f t="shared" si="1"/>
        <v>2.0266923076923073</v>
      </c>
    </row>
    <row r="15" spans="1:7" ht="18.75">
      <c r="A15" s="109"/>
      <c r="B15" s="67" t="s">
        <v>13</v>
      </c>
      <c r="C15" s="70">
        <v>27.9</v>
      </c>
      <c r="D15" s="70">
        <v>27.9</v>
      </c>
      <c r="E15" s="70">
        <f>'МО г.Ртищево'!F14</f>
        <v>27.9</v>
      </c>
      <c r="F15" s="43">
        <f t="shared" si="0"/>
        <v>1</v>
      </c>
      <c r="G15" s="43">
        <f t="shared" si="1"/>
        <v>1</v>
      </c>
    </row>
    <row r="16" spans="1:7" ht="18.75">
      <c r="A16" s="109"/>
      <c r="B16" s="67" t="s">
        <v>445</v>
      </c>
      <c r="C16" s="70">
        <v>657</v>
      </c>
      <c r="D16" s="70">
        <f>'МО г.Ртищево'!E15</f>
        <v>225</v>
      </c>
      <c r="E16" s="70">
        <v>658.6</v>
      </c>
      <c r="F16" s="43">
        <f t="shared" si="0"/>
        <v>1.0024353120243532</v>
      </c>
      <c r="G16" s="43">
        <f t="shared" si="1"/>
        <v>2.927111111111111</v>
      </c>
    </row>
    <row r="17" spans="1:7" ht="18.75">
      <c r="A17" s="109"/>
      <c r="B17" s="67" t="s">
        <v>15</v>
      </c>
      <c r="C17" s="70">
        <v>756.7</v>
      </c>
      <c r="D17" s="70">
        <f>МР!E17</f>
        <v>600</v>
      </c>
      <c r="E17" s="70">
        <v>762.3</v>
      </c>
      <c r="F17" s="43">
        <f t="shared" si="0"/>
        <v>1.007400555041628</v>
      </c>
      <c r="G17" s="43">
        <f t="shared" si="1"/>
        <v>1.2705</v>
      </c>
    </row>
    <row r="18" spans="1:7" ht="18.75" hidden="1">
      <c r="A18" s="109"/>
      <c r="B18" s="67" t="s">
        <v>16</v>
      </c>
      <c r="C18" s="70"/>
      <c r="D18" s="70"/>
      <c r="E18" s="70"/>
      <c r="F18" s="43" t="e">
        <f t="shared" si="0"/>
        <v>#DIV/0!</v>
      </c>
      <c r="G18" s="43" t="e">
        <f t="shared" si="1"/>
        <v>#DIV/0!</v>
      </c>
    </row>
    <row r="19" spans="1:7" ht="18.75">
      <c r="A19" s="109"/>
      <c r="B19" s="67" t="s">
        <v>17</v>
      </c>
      <c r="C19" s="70">
        <v>291</v>
      </c>
      <c r="D19" s="70">
        <v>200</v>
      </c>
      <c r="E19" s="70">
        <v>308.9</v>
      </c>
      <c r="F19" s="43">
        <f t="shared" si="0"/>
        <v>1.061512027491409</v>
      </c>
      <c r="G19" s="43">
        <f t="shared" si="1"/>
        <v>1.5445</v>
      </c>
    </row>
    <row r="20" spans="1:7" ht="18.75">
      <c r="A20" s="109"/>
      <c r="B20" s="67" t="s">
        <v>234</v>
      </c>
      <c r="C20" s="70">
        <v>13622</v>
      </c>
      <c r="D20" s="70">
        <v>4809</v>
      </c>
      <c r="E20" s="70">
        <v>13716.1</v>
      </c>
      <c r="F20" s="43">
        <f t="shared" si="0"/>
        <v>1.0069079430333285</v>
      </c>
      <c r="G20" s="43">
        <f t="shared" si="1"/>
        <v>2.852173008941568</v>
      </c>
    </row>
    <row r="21" spans="1:7" ht="18.75">
      <c r="A21" s="109"/>
      <c r="B21" s="67" t="s">
        <v>19</v>
      </c>
      <c r="C21" s="70">
        <v>3109.5</v>
      </c>
      <c r="D21" s="70">
        <v>2263</v>
      </c>
      <c r="E21" s="70">
        <v>3137.6</v>
      </c>
      <c r="F21" s="43">
        <f t="shared" si="0"/>
        <v>1.009036822640296</v>
      </c>
      <c r="G21" s="43">
        <f t="shared" si="1"/>
        <v>1.3864781263809103</v>
      </c>
    </row>
    <row r="22" spans="1:7" ht="18.75">
      <c r="A22" s="109"/>
      <c r="B22" s="67" t="s">
        <v>20</v>
      </c>
      <c r="C22" s="70">
        <v>1171.9</v>
      </c>
      <c r="D22" s="70">
        <v>1158</v>
      </c>
      <c r="E22" s="70">
        <v>1208.5</v>
      </c>
      <c r="F22" s="43">
        <f t="shared" si="0"/>
        <v>1.031231333731547</v>
      </c>
      <c r="G22" s="43">
        <f t="shared" si="1"/>
        <v>1.043609671848014</v>
      </c>
    </row>
    <row r="23" spans="1:7" ht="18.75">
      <c r="A23" s="109"/>
      <c r="B23" s="67" t="s">
        <v>21</v>
      </c>
      <c r="C23" s="70">
        <v>0</v>
      </c>
      <c r="D23" s="70">
        <f>МР!E23+'МО г.Ртищево'!E20+'Кр-звезда'!E19+Макарово!E20+Октябрьский!E19+Салтыковка!E19+Урусово!E19+'Ш-Голицыно'!E19</f>
        <v>0</v>
      </c>
      <c r="E23" s="70">
        <v>795.7</v>
      </c>
      <c r="F23" s="43">
        <v>0</v>
      </c>
      <c r="G23" s="43">
        <v>0</v>
      </c>
    </row>
    <row r="24" spans="1:7" ht="18" customHeight="1">
      <c r="A24" s="109"/>
      <c r="B24" s="67" t="s">
        <v>421</v>
      </c>
      <c r="C24" s="70">
        <v>14.1</v>
      </c>
      <c r="D24" s="70">
        <v>14</v>
      </c>
      <c r="E24" s="70">
        <v>14.1</v>
      </c>
      <c r="F24" s="43">
        <f t="shared" si="0"/>
        <v>1</v>
      </c>
      <c r="G24" s="43">
        <v>0</v>
      </c>
    </row>
    <row r="25" spans="1:12" ht="18.75">
      <c r="A25" s="109"/>
      <c r="B25" s="66" t="s">
        <v>75</v>
      </c>
      <c r="C25" s="70">
        <f>C26+C27+C29+C30+C32+C31</f>
        <v>524566.4000000003</v>
      </c>
      <c r="D25" s="70">
        <f>D26+D27+D29+D30+D32+D31</f>
        <v>383737.6000000001</v>
      </c>
      <c r="E25" s="70">
        <f>E26+E27+E29+E30+E32+E31</f>
        <v>523852.30000000016</v>
      </c>
      <c r="F25" s="43">
        <f t="shared" si="0"/>
        <v>0.9986386852074397</v>
      </c>
      <c r="G25" s="43">
        <f t="shared" si="1"/>
        <v>1.3651315378008306</v>
      </c>
      <c r="I25" s="41"/>
      <c r="J25" s="41"/>
      <c r="K25" s="41"/>
      <c r="L25" s="41"/>
    </row>
    <row r="26" spans="1:12" ht="21" customHeight="1">
      <c r="A26" s="109"/>
      <c r="B26" s="67" t="s">
        <v>23</v>
      </c>
      <c r="C26" s="70">
        <f>МР!D26+'МО г.Ртищево'!D22+'Кр-звезда'!D21+Макарово!D22+Октябрьский!D21+Салтыковка!D21+Урусово!D21+'Ш-Голицыно'!D22</f>
        <v>118366.6</v>
      </c>
      <c r="D26" s="70">
        <f>МР!E26+'МО г.Ртищево'!E22+'Кр-звезда'!E21+Макарово!E22+Октябрьский!E21+Салтыковка!E21+Урусово!E21+'Ш-Голицыно'!E22</f>
        <v>88775.09999999999</v>
      </c>
      <c r="E26" s="70">
        <f>МР!F26+'МО г.Ртищево'!F22+'Кр-звезда'!F21+Макарово!F22+Октябрьский!F21+Салтыковка!F21+Урусово!F21+'Ш-Голицыно'!F22</f>
        <v>118366.6</v>
      </c>
      <c r="F26" s="43">
        <f t="shared" si="0"/>
        <v>1</v>
      </c>
      <c r="G26" s="43">
        <f t="shared" si="1"/>
        <v>1.3333310804493603</v>
      </c>
      <c r="I26" s="41"/>
      <c r="J26" s="42"/>
      <c r="K26" s="41"/>
      <c r="L26" s="41"/>
    </row>
    <row r="27" spans="1:12" ht="23.25" customHeight="1">
      <c r="A27" s="109"/>
      <c r="B27" s="67" t="s">
        <v>24</v>
      </c>
      <c r="C27" s="70">
        <f>МР!D27+'Кр-звезда'!D23+Макарово!D23+Октябрьский!D22+Салтыковка!D22+Урусово!D22+'Ш-Голицыно'!D23</f>
        <v>357672.60000000015</v>
      </c>
      <c r="D27" s="70">
        <f>МР!E27+'Кр-звезда'!E23+Макарово!E23+Октябрьский!E22+Салтыковка!E22+Урусово!E22+'Ш-Голицыно'!E23</f>
        <v>264617.5000000001</v>
      </c>
      <c r="E27" s="70">
        <f>МР!F27+'Кр-звезда'!F23+Макарово!F23+Октябрьский!F22+Салтыковка!F22+Урусово!F22+'Ш-Голицыно'!F23</f>
        <v>356972.10000000015</v>
      </c>
      <c r="F27" s="43">
        <f t="shared" si="0"/>
        <v>0.9980415049964688</v>
      </c>
      <c r="G27" s="43">
        <f t="shared" si="1"/>
        <v>1.3490116866798303</v>
      </c>
      <c r="I27" s="41"/>
      <c r="J27" s="41"/>
      <c r="K27" s="42"/>
      <c r="L27" s="41"/>
    </row>
    <row r="28" spans="1:12" ht="23.25" customHeight="1">
      <c r="A28" s="109"/>
      <c r="B28" s="67" t="s">
        <v>146</v>
      </c>
      <c r="C28" s="70">
        <f>'Кр-звезда'!D23+Макарово!D23+Октябрьский!D22+Салтыковка!D22+Урусово!D22+'Ш-Голицыно'!D23</f>
        <v>923.4</v>
      </c>
      <c r="D28" s="70">
        <f>'Кр-звезда'!E23+Макарово!E23+Октябрьский!E22+Салтыковка!E22+Урусово!E22+'Ш-Голицыно'!E23</f>
        <v>683.0999999999999</v>
      </c>
      <c r="E28" s="70">
        <f>'Кр-звезда'!F23+Макарово!F23+Октябрьский!F22+Салтыковка!F22+Урусово!F22+'Ш-Голицыно'!F23</f>
        <v>923.4</v>
      </c>
      <c r="F28" s="43">
        <f t="shared" si="0"/>
        <v>1</v>
      </c>
      <c r="G28" s="43">
        <f t="shared" si="1"/>
        <v>1.3517786561264824</v>
      </c>
      <c r="I28" s="41"/>
      <c r="J28" s="41"/>
      <c r="K28" s="41"/>
      <c r="L28" s="41"/>
    </row>
    <row r="29" spans="1:7" ht="22.5" customHeight="1">
      <c r="A29" s="109"/>
      <c r="B29" s="67" t="s">
        <v>25</v>
      </c>
      <c r="C29" s="70">
        <f>МР!D28+'МО г.Ртищево'!D23+'МО г.Ртищево'!D24</f>
        <v>39396.2</v>
      </c>
      <c r="D29" s="70">
        <f>МР!E28+'МО г.Ртищево'!E23+'МО г.Ртищево'!E24</f>
        <v>22606.2</v>
      </c>
      <c r="E29" s="70">
        <f>МР!F28+'МО г.Ртищево'!F23+'МО г.Ртищево'!F24</f>
        <v>39382.6</v>
      </c>
      <c r="F29" s="43">
        <f t="shared" si="0"/>
        <v>0.9996547890405674</v>
      </c>
      <c r="G29" s="43">
        <f t="shared" si="1"/>
        <v>1.7421149950013712</v>
      </c>
    </row>
    <row r="30" spans="1:7" ht="22.5" customHeight="1">
      <c r="A30" s="109"/>
      <c r="B30" s="67" t="s">
        <v>61</v>
      </c>
      <c r="C30" s="70">
        <f>МР!D30+'МО г.Ртищево'!D25+'Кр-звезда'!D22+Макарово!D24+Октябрьский!D23+Салтыковка!D23+Урусово!D23+'Ш-Голицыно'!D24</f>
        <v>6868.8</v>
      </c>
      <c r="D30" s="70">
        <f>МР!E30+'МО г.Ртищево'!E25+'Кр-звезда'!E22+Макарово!E24+Октябрьский!E23+Салтыковка!E23+Урусово!E23+'Ш-Голицыно'!E24</f>
        <v>5476.6</v>
      </c>
      <c r="E30" s="70">
        <f>МР!F30+'МО г.Ртищево'!F25+'Кр-звезда'!F22+Макарово!F24+Октябрьский!F23+Салтыковка!F23+Урусово!F23+'Ш-Голицыно'!F24</f>
        <v>6868.8</v>
      </c>
      <c r="F30" s="43">
        <f t="shared" si="0"/>
        <v>1</v>
      </c>
      <c r="G30" s="43">
        <f t="shared" si="1"/>
        <v>1.2542088156885658</v>
      </c>
    </row>
    <row r="31" spans="1:7" ht="63">
      <c r="A31" s="109"/>
      <c r="B31" s="72" t="s">
        <v>414</v>
      </c>
      <c r="C31" s="70">
        <f>МР!D31</f>
        <v>2517.3</v>
      </c>
      <c r="D31" s="70">
        <f>МР!E31</f>
        <v>2517.3</v>
      </c>
      <c r="E31" s="70">
        <f>МР!F31</f>
        <v>2517.3</v>
      </c>
      <c r="F31" s="43">
        <f t="shared" si="0"/>
        <v>1</v>
      </c>
      <c r="G31" s="43">
        <f t="shared" si="1"/>
        <v>1</v>
      </c>
    </row>
    <row r="32" spans="1:7" ht="33" customHeight="1" thickBot="1">
      <c r="A32" s="109"/>
      <c r="B32" s="148" t="s">
        <v>141</v>
      </c>
      <c r="C32" s="70">
        <f>МР!D32+'Кр-звезда'!D25+Макарово!D26+Октябрьский!D25+Салтыковка!D25+Урусово!D24+'Ш-Голицыно'!D25</f>
        <v>-255.1</v>
      </c>
      <c r="D32" s="70">
        <f>МР!E32+'Кр-звезда'!E25+Макарово!E26+Октябрьский!E25+Салтыковка!E25+Урусово!E24+'Ш-Голицыно'!E25</f>
        <v>-255.1</v>
      </c>
      <c r="E32" s="70">
        <f>МР!F32+'Кр-звезда'!F25+Макарово!F26+Октябрьский!F25+Салтыковка!F25+Урусово!F24+'Ш-Голицыно'!F25</f>
        <v>-255.1</v>
      </c>
      <c r="F32" s="43">
        <f t="shared" si="0"/>
        <v>1</v>
      </c>
      <c r="G32" s="43">
        <f t="shared" si="1"/>
        <v>1</v>
      </c>
    </row>
    <row r="33" spans="1:7" ht="18.75">
      <c r="A33" s="109"/>
      <c r="B33" s="67" t="s">
        <v>27</v>
      </c>
      <c r="C33" s="70">
        <f>C4+C25</f>
        <v>806302.3000000003</v>
      </c>
      <c r="D33" s="70">
        <f>МР!E33</f>
        <v>510574.5</v>
      </c>
      <c r="E33" s="70">
        <f>E4+E25</f>
        <v>814909.3</v>
      </c>
      <c r="F33" s="43">
        <f t="shared" si="0"/>
        <v>1.0106746563912812</v>
      </c>
      <c r="G33" s="43">
        <f t="shared" si="1"/>
        <v>1.596063454011119</v>
      </c>
    </row>
    <row r="34" spans="1:7" ht="18.75">
      <c r="A34" s="109"/>
      <c r="B34" s="77" t="s">
        <v>208</v>
      </c>
      <c r="C34" s="70">
        <v>9233.9</v>
      </c>
      <c r="D34" s="70">
        <v>7684</v>
      </c>
      <c r="E34" s="70">
        <v>9233.9</v>
      </c>
      <c r="F34" s="43">
        <f t="shared" si="0"/>
        <v>1</v>
      </c>
      <c r="G34" s="43">
        <f t="shared" si="1"/>
        <v>1.2017048412285267</v>
      </c>
    </row>
    <row r="35" spans="1:7" ht="18.75">
      <c r="A35" s="109"/>
      <c r="B35" s="149" t="s">
        <v>209</v>
      </c>
      <c r="C35" s="70">
        <f>C33-C34</f>
        <v>797068.4000000003</v>
      </c>
      <c r="D35" s="70">
        <f>D33-D34</f>
        <v>502890.5</v>
      </c>
      <c r="E35" s="70">
        <f>E33-E34</f>
        <v>805675.4</v>
      </c>
      <c r="F35" s="43">
        <f t="shared" si="0"/>
        <v>1.0107983204452713</v>
      </c>
      <c r="G35" s="43">
        <f t="shared" si="1"/>
        <v>1.602089122781202</v>
      </c>
    </row>
    <row r="36" spans="1:7" ht="18.75" hidden="1">
      <c r="A36" s="109"/>
      <c r="B36" s="67" t="s">
        <v>101</v>
      </c>
      <c r="C36" s="121">
        <f>C4</f>
        <v>281735.9</v>
      </c>
      <c r="D36" s="121">
        <f>D4</f>
        <v>187841.19999999998</v>
      </c>
      <c r="E36" s="121">
        <f>E4</f>
        <v>291056.99999999994</v>
      </c>
      <c r="F36" s="57">
        <f>E36/C36</f>
        <v>1.033084530583429</v>
      </c>
      <c r="G36" s="57">
        <f>E36/D36</f>
        <v>1.549484351675777</v>
      </c>
    </row>
    <row r="37" spans="1:7" ht="12.75">
      <c r="A37" s="200"/>
      <c r="B37" s="180"/>
      <c r="C37" s="180"/>
      <c r="D37" s="180"/>
      <c r="E37" s="180"/>
      <c r="F37" s="180"/>
      <c r="G37" s="181"/>
    </row>
    <row r="38" spans="1:7" ht="15" customHeight="1">
      <c r="A38" s="192" t="s">
        <v>145</v>
      </c>
      <c r="B38" s="177" t="s">
        <v>28</v>
      </c>
      <c r="C38" s="172" t="s">
        <v>3</v>
      </c>
      <c r="D38" s="165" t="s">
        <v>416</v>
      </c>
      <c r="E38" s="172" t="s">
        <v>4</v>
      </c>
      <c r="F38" s="165" t="s">
        <v>391</v>
      </c>
      <c r="G38" s="165" t="s">
        <v>417</v>
      </c>
    </row>
    <row r="39" spans="1:7" ht="24.75" customHeight="1">
      <c r="A39" s="192"/>
      <c r="B39" s="177"/>
      <c r="C39" s="172"/>
      <c r="D39" s="166"/>
      <c r="E39" s="172"/>
      <c r="F39" s="166"/>
      <c r="G39" s="166"/>
    </row>
    <row r="40" spans="1:7" ht="21" customHeight="1">
      <c r="A40" s="71" t="s">
        <v>63</v>
      </c>
      <c r="B40" s="66" t="s">
        <v>29</v>
      </c>
      <c r="C40" s="132">
        <f>C42+C43+C45+C47+C48+C46+C44+C41</f>
        <v>74272.69999999998</v>
      </c>
      <c r="D40" s="132">
        <f>D42+D43+D45+D47+D48+D46+D44+D41</f>
        <v>57325.1</v>
      </c>
      <c r="E40" s="132">
        <f>E42+E43+E45+E47+E48+E46+E44+E41</f>
        <v>69571.5</v>
      </c>
      <c r="F40" s="43">
        <f>E40/C40</f>
        <v>0.9367035263293244</v>
      </c>
      <c r="G40" s="43">
        <f>E40/D40</f>
        <v>1.2136306783590434</v>
      </c>
    </row>
    <row r="41" spans="1:7" ht="17.25" customHeight="1">
      <c r="A41" s="71" t="s">
        <v>64</v>
      </c>
      <c r="B41" s="150" t="s">
        <v>340</v>
      </c>
      <c r="C41" s="132">
        <f>МР!D39</f>
        <v>1370.9</v>
      </c>
      <c r="D41" s="132">
        <f>МР!E39</f>
        <v>1328.1</v>
      </c>
      <c r="E41" s="132">
        <f>МР!F39</f>
        <v>1296.9</v>
      </c>
      <c r="F41" s="43">
        <f aca="true" t="shared" si="2" ref="F41:F104">E41/C41</f>
        <v>0.9460208622073091</v>
      </c>
      <c r="G41" s="43">
        <f aca="true" t="shared" si="3" ref="G41:G106">E41/D41</f>
        <v>0.9765077930878701</v>
      </c>
    </row>
    <row r="42" spans="1:8" s="32" customFormat="1" ht="31.5">
      <c r="A42" s="107" t="s">
        <v>65</v>
      </c>
      <c r="B42" s="150" t="s">
        <v>30</v>
      </c>
      <c r="C42" s="151">
        <f>'МО г.Ртищево'!D35</f>
        <v>1114.7</v>
      </c>
      <c r="D42" s="151">
        <f>'МО г.Ртищево'!E35</f>
        <v>876.5</v>
      </c>
      <c r="E42" s="151">
        <f>'МО г.Ртищево'!F35</f>
        <v>1114.5</v>
      </c>
      <c r="F42" s="43">
        <f t="shared" si="2"/>
        <v>0.9998205795281241</v>
      </c>
      <c r="G42" s="43">
        <f t="shared" si="3"/>
        <v>1.271534512264689</v>
      </c>
      <c r="H42" s="152"/>
    </row>
    <row r="43" spans="1:8" s="32" customFormat="1" ht="31.5">
      <c r="A43" s="107" t="s">
        <v>66</v>
      </c>
      <c r="B43" s="150" t="s">
        <v>382</v>
      </c>
      <c r="C43" s="151">
        <f>МР!D40+'Кр-звезда'!D33+Макарово!D33+Октябрьский!D32+Салтыковка!D32+Урусово!D32+'Ш-Голицыно'!D33</f>
        <v>41478.69999999999</v>
      </c>
      <c r="D43" s="151">
        <f>МР!E40+'Кр-звезда'!E33+Макарово!E33+Октябрьский!E32+Салтыковка!E32+Урусово!E32+'Ш-Голицыно'!E33</f>
        <v>32424.2</v>
      </c>
      <c r="E43" s="151">
        <f>МР!F40+'Кр-звезда'!F33+Макарово!F33+Октябрьский!F32+Салтыковка!F32+Урусово!F32+'Ш-Голицыно'!F33</f>
        <v>38401.9</v>
      </c>
      <c r="F43" s="43">
        <f t="shared" si="2"/>
        <v>0.9258221689686517</v>
      </c>
      <c r="G43" s="43">
        <f t="shared" si="3"/>
        <v>1.184359213180279</v>
      </c>
      <c r="H43" s="152"/>
    </row>
    <row r="44" spans="1:8" s="32" customFormat="1" ht="31.5">
      <c r="A44" s="107" t="s">
        <v>229</v>
      </c>
      <c r="B44" s="150" t="s">
        <v>231</v>
      </c>
      <c r="C44" s="151">
        <f>МР!D42</f>
        <v>17.1</v>
      </c>
      <c r="D44" s="151">
        <f>МР!E42</f>
        <v>17.1</v>
      </c>
      <c r="E44" s="151">
        <f>МР!F42</f>
        <v>17.1</v>
      </c>
      <c r="F44" s="43">
        <f t="shared" si="2"/>
        <v>1</v>
      </c>
      <c r="G44" s="43">
        <f t="shared" si="3"/>
        <v>1</v>
      </c>
      <c r="H44" s="152"/>
    </row>
    <row r="45" spans="1:8" s="32" customFormat="1" ht="31.5">
      <c r="A45" s="107" t="s">
        <v>67</v>
      </c>
      <c r="B45" s="150" t="s">
        <v>383</v>
      </c>
      <c r="C45" s="151">
        <f>МР!D43</f>
        <v>7572.5</v>
      </c>
      <c r="D45" s="151">
        <f>МР!E43</f>
        <v>5348.7</v>
      </c>
      <c r="E45" s="151">
        <f>МР!F43</f>
        <v>7118.3</v>
      </c>
      <c r="F45" s="43">
        <f t="shared" si="2"/>
        <v>0.9400198085176626</v>
      </c>
      <c r="G45" s="43">
        <f t="shared" si="3"/>
        <v>1.3308467478078787</v>
      </c>
      <c r="H45" s="152"/>
    </row>
    <row r="46" spans="1:7" ht="31.5">
      <c r="A46" s="107" t="s">
        <v>176</v>
      </c>
      <c r="B46" s="150" t="s">
        <v>177</v>
      </c>
      <c r="C46" s="153">
        <f>'МО г.Ртищево'!D36+Октябрьский!D33</f>
        <v>253.4</v>
      </c>
      <c r="D46" s="153">
        <f>'МО г.Ртищево'!E36+Октябрьский!E33</f>
        <v>253.4</v>
      </c>
      <c r="E46" s="153">
        <f>'МО г.Ртищево'!F36+Октябрьский!F33</f>
        <v>252.7</v>
      </c>
      <c r="F46" s="43">
        <f t="shared" si="2"/>
        <v>0.9972375690607734</v>
      </c>
      <c r="G46" s="43">
        <f t="shared" si="3"/>
        <v>0.9972375690607734</v>
      </c>
    </row>
    <row r="47" spans="1:8" s="32" customFormat="1" ht="31.5" hidden="1">
      <c r="A47" s="107" t="s">
        <v>68</v>
      </c>
      <c r="B47" s="150" t="s">
        <v>32</v>
      </c>
      <c r="C47" s="151">
        <f>МР!D45+'МО г.Ртищево'!D38+'Кр-звезда'!D34+Макарово!D34+Октябрьский!D34+Салтыковка!D33+Урусово!D33+'Ш-Голицыно'!D34</f>
        <v>0</v>
      </c>
      <c r="D47" s="151">
        <f>МР!E45+'МО г.Ртищево'!E38+'Кр-звезда'!E34+Макарово!E34+Октябрьский!E34+Салтыковка!E33+Урусово!E33+'Ш-Голицыно'!E34</f>
        <v>449.5</v>
      </c>
      <c r="E47" s="151">
        <f>МР!F45+'МО г.Ртищево'!F38+'Кр-звезда'!F34+Макарово!F34+Октябрьский!F34+Салтыковка!F33+Урусово!F33+'Ш-Голицыно'!F34</f>
        <v>0</v>
      </c>
      <c r="F47" s="43" t="e">
        <f t="shared" si="2"/>
        <v>#DIV/0!</v>
      </c>
      <c r="G47" s="43">
        <f t="shared" si="3"/>
        <v>0</v>
      </c>
      <c r="H47" s="152"/>
    </row>
    <row r="48" spans="1:8" s="32" customFormat="1" ht="31.5">
      <c r="A48" s="107" t="s">
        <v>119</v>
      </c>
      <c r="B48" s="150" t="s">
        <v>33</v>
      </c>
      <c r="C48" s="151">
        <f>C49++C50+C51+C52+C53+C54+C55+C56</f>
        <v>22465.399999999998</v>
      </c>
      <c r="D48" s="151">
        <f>D49++D50+D51+D52+D53+D54+D55+D56</f>
        <v>16627.600000000002</v>
      </c>
      <c r="E48" s="151">
        <f>E49++E50+E51+E52+E53+E54+E55+E56</f>
        <v>21370.100000000002</v>
      </c>
      <c r="F48" s="43">
        <f t="shared" si="2"/>
        <v>0.9512450256839409</v>
      </c>
      <c r="G48" s="43">
        <f t="shared" si="3"/>
        <v>1.2852185522865596</v>
      </c>
      <c r="H48" s="152"/>
    </row>
    <row r="49" spans="1:7" ht="18.75">
      <c r="A49" s="68"/>
      <c r="B49" s="67" t="s">
        <v>139</v>
      </c>
      <c r="C49" s="153">
        <f>МР!D47+'МО г.Ртищево'!D40</f>
        <v>12615.6</v>
      </c>
      <c r="D49" s="153">
        <f>МР!E47+'МО г.Ртищево'!E40</f>
        <v>8647.1</v>
      </c>
      <c r="E49" s="153">
        <f>МР!F47+'МО г.Ртищево'!F40</f>
        <v>11955.5</v>
      </c>
      <c r="F49" s="43">
        <f t="shared" si="2"/>
        <v>0.9476758933384064</v>
      </c>
      <c r="G49" s="43">
        <f t="shared" si="3"/>
        <v>1.3826022597171306</v>
      </c>
    </row>
    <row r="50" spans="1:7" ht="18.75">
      <c r="A50" s="68"/>
      <c r="B50" s="67" t="s">
        <v>34</v>
      </c>
      <c r="C50" s="153">
        <f>'Кр-звезда'!D36+Макарово!D36+Октябрьский!D38+Салтыковка!D35+Урусово!D35+'Ш-Голицыно'!D36+МР!D48+'МО г.Ртищево'!D43</f>
        <v>172.9</v>
      </c>
      <c r="D50" s="153">
        <f>'Кр-звезда'!E36+Макарово!E36+Октябрьский!E38+Салтыковка!E35+Урусово!E35+'Ш-Голицыно'!E36+МР!E48+'МО г.Ртищево'!E43</f>
        <v>159.5</v>
      </c>
      <c r="E50" s="153">
        <f>'Кр-звезда'!F36+Макарово!F36+Октябрьский!F38+Салтыковка!F35+Урусово!F35+'Ш-Голицыно'!F36+МР!F48+'МО г.Ртищево'!F43</f>
        <v>153.4</v>
      </c>
      <c r="F50" s="43">
        <f t="shared" si="2"/>
        <v>0.8872180451127819</v>
      </c>
      <c r="G50" s="43">
        <f t="shared" si="3"/>
        <v>0.961755485893417</v>
      </c>
    </row>
    <row r="51" spans="1:7" ht="18.75">
      <c r="A51" s="68"/>
      <c r="B51" s="67" t="s">
        <v>342</v>
      </c>
      <c r="C51" s="153">
        <f>МР!D50+'МО г.Ртищево'!D42</f>
        <v>4810.3</v>
      </c>
      <c r="D51" s="153">
        <f>МР!E50+'МО г.Ртищево'!E42</f>
        <v>3920.3</v>
      </c>
      <c r="E51" s="153">
        <f>МР!F50+'МО г.Ртищево'!F42</f>
        <v>4512</v>
      </c>
      <c r="F51" s="43">
        <f t="shared" si="2"/>
        <v>0.9379872357233436</v>
      </c>
      <c r="G51" s="43">
        <f t="shared" si="3"/>
        <v>1.1509323266076574</v>
      </c>
    </row>
    <row r="52" spans="1:7" ht="20.25" customHeight="1">
      <c r="A52" s="68"/>
      <c r="B52" s="67" t="s">
        <v>211</v>
      </c>
      <c r="C52" s="154">
        <f>'МО г.Ртищево'!D45</f>
        <v>245.6</v>
      </c>
      <c r="D52" s="154">
        <f>'МО г.Ртищево'!E45</f>
        <v>176.7</v>
      </c>
      <c r="E52" s="154">
        <f>'МО г.Ртищево'!F45</f>
        <v>242.9</v>
      </c>
      <c r="F52" s="43">
        <f t="shared" si="2"/>
        <v>0.9890065146579805</v>
      </c>
      <c r="G52" s="43">
        <f t="shared" si="3"/>
        <v>1.3746462931522356</v>
      </c>
    </row>
    <row r="53" spans="1:7" ht="37.5" customHeight="1">
      <c r="A53" s="68"/>
      <c r="B53" s="82" t="s">
        <v>341</v>
      </c>
      <c r="C53" s="154">
        <f>МР!D51+'МО г.Ртищево'!D44</f>
        <v>2849.5</v>
      </c>
      <c r="D53" s="154">
        <f>МР!E51+'МО г.Ртищево'!E44</f>
        <v>2376.8</v>
      </c>
      <c r="E53" s="154">
        <f>МР!F51+'МО г.Ртищево'!F44</f>
        <v>2848.2</v>
      </c>
      <c r="F53" s="43">
        <f t="shared" si="2"/>
        <v>0.9995437796104579</v>
      </c>
      <c r="G53" s="43">
        <f t="shared" si="3"/>
        <v>1.1983338943116795</v>
      </c>
    </row>
    <row r="54" spans="1:7" ht="53.25" customHeight="1">
      <c r="A54" s="68"/>
      <c r="B54" s="82" t="s">
        <v>180</v>
      </c>
      <c r="C54" s="154">
        <f>МР!D49+'Кр-звезда'!D37+Макарово!D37+Урусово!D36+'Ш-Голицыно'!D37+Октябрьский!D36+Салтыковка!D36</f>
        <v>722.2</v>
      </c>
      <c r="D54" s="154">
        <f>МР!E49+'Кр-звезда'!E37+Макарово!E37+Урусово!E36+'Ш-Голицыно'!E37+Октябрьский!E36+Салтыковка!E36</f>
        <v>538.2</v>
      </c>
      <c r="E54" s="154">
        <f>МР!F49+'Кр-звезда'!F37+Макарово!F37+Урусово!F36+'Ш-Голицыно'!F37+Октябрьский!F36+Салтыковка!F36</f>
        <v>636</v>
      </c>
      <c r="F54" s="43">
        <f t="shared" si="2"/>
        <v>0.8806424813071171</v>
      </c>
      <c r="G54" s="43">
        <f t="shared" si="3"/>
        <v>1.1817168338907469</v>
      </c>
    </row>
    <row r="55" spans="1:7" ht="35.25" customHeight="1">
      <c r="A55" s="68"/>
      <c r="B55" s="82" t="s">
        <v>365</v>
      </c>
      <c r="C55" s="154">
        <f>'МО г.Ртищево'!D41+'Кр-звезда'!D39+Урусово!D37+Октябрьский!D37+Салтыковка!D37+'Ш-Голицыно'!D38+Макарово!D38</f>
        <v>1049.3</v>
      </c>
      <c r="D55" s="154">
        <f>'МО г.Ртищево'!E41+'Кр-звезда'!E39+Урусово!E37+Октябрьский!E37+Салтыковка!E37+'Ш-Голицыно'!E38+Макарово!E38</f>
        <v>739</v>
      </c>
      <c r="E55" s="154">
        <f>'МО г.Ртищево'!F41+'Кр-звезда'!F39+Урусово!F37+Октябрьский!F37+Салтыковка!F37+'Ш-Голицыно'!F38+Макарово!F38</f>
        <v>1022.1</v>
      </c>
      <c r="F55" s="43">
        <f t="shared" si="2"/>
        <v>0.9740779567330602</v>
      </c>
      <c r="G55" s="43">
        <f t="shared" si="3"/>
        <v>1.383085250338295</v>
      </c>
    </row>
    <row r="56" spans="1:7" ht="35.25" customHeight="1" hidden="1">
      <c r="A56" s="68"/>
      <c r="B56" s="82" t="s">
        <v>114</v>
      </c>
      <c r="C56" s="154">
        <f>'Кр-звезда'!D38</f>
        <v>0</v>
      </c>
      <c r="D56" s="154">
        <f>'Кр-звезда'!E38</f>
        <v>70</v>
      </c>
      <c r="E56" s="154">
        <f>'Кр-звезда'!F38</f>
        <v>0</v>
      </c>
      <c r="F56" s="43" t="e">
        <f t="shared" si="2"/>
        <v>#DIV/0!</v>
      </c>
      <c r="G56" s="43">
        <f t="shared" si="3"/>
        <v>0</v>
      </c>
    </row>
    <row r="57" spans="1:7" ht="21" customHeight="1">
      <c r="A57" s="71" t="s">
        <v>102</v>
      </c>
      <c r="B57" s="66" t="s">
        <v>97</v>
      </c>
      <c r="C57" s="155">
        <f>C58</f>
        <v>923.4</v>
      </c>
      <c r="D57" s="155">
        <f>D58</f>
        <v>692.3000000000001</v>
      </c>
      <c r="E57" s="155">
        <f>E58</f>
        <v>923.4</v>
      </c>
      <c r="F57" s="43">
        <f t="shared" si="2"/>
        <v>1</v>
      </c>
      <c r="G57" s="43">
        <f t="shared" si="3"/>
        <v>1.3338148201646682</v>
      </c>
    </row>
    <row r="58" spans="1:8" s="32" customFormat="1" ht="31.5">
      <c r="A58" s="107" t="s">
        <v>103</v>
      </c>
      <c r="B58" s="150" t="s">
        <v>98</v>
      </c>
      <c r="C58" s="151">
        <f>'Кр-звезда'!D41+Макарово!D40+Октябрьский!D40+Салтыковка!D39+Урусово!D39+'Ш-Голицыно'!D40</f>
        <v>923.4</v>
      </c>
      <c r="D58" s="151">
        <f>'Кр-звезда'!E41+Макарово!E40+Октябрьский!E40+Салтыковка!E39+Урусово!E39+'Ш-Голицыно'!E40</f>
        <v>692.3000000000001</v>
      </c>
      <c r="E58" s="151">
        <f>'Кр-звезда'!F41+Макарово!F40+Октябрьский!F40+Салтыковка!F39+Урусово!F39+'Ш-Голицыно'!F40</f>
        <v>923.4</v>
      </c>
      <c r="F58" s="43">
        <f t="shared" si="2"/>
        <v>1</v>
      </c>
      <c r="G58" s="43">
        <f t="shared" si="3"/>
        <v>1.3338148201646682</v>
      </c>
      <c r="H58" s="152"/>
    </row>
    <row r="59" spans="1:7" ht="21" customHeight="1">
      <c r="A59" s="71" t="s">
        <v>69</v>
      </c>
      <c r="B59" s="66" t="s">
        <v>35</v>
      </c>
      <c r="C59" s="155">
        <f>C61+C60</f>
        <v>1027.6</v>
      </c>
      <c r="D59" s="155">
        <f>D61+D60</f>
        <v>842</v>
      </c>
      <c r="E59" s="155">
        <f>E61+E60</f>
        <v>990.3</v>
      </c>
      <c r="F59" s="43">
        <f t="shared" si="2"/>
        <v>0.9637018295056443</v>
      </c>
      <c r="G59" s="43">
        <f t="shared" si="3"/>
        <v>1.1761282660332542</v>
      </c>
    </row>
    <row r="60" spans="1:7" ht="36.75" customHeight="1">
      <c r="A60" s="107" t="s">
        <v>104</v>
      </c>
      <c r="B60" s="150" t="s">
        <v>430</v>
      </c>
      <c r="C60" s="155">
        <f>'Кр-звезда'!D44+'Ш-Голицыно'!D43+Урусово!D42</f>
        <v>56.2</v>
      </c>
      <c r="D60" s="155">
        <f>'Кр-звезда'!E44</f>
        <v>0</v>
      </c>
      <c r="E60" s="155">
        <f>'Кр-звезда'!F44+Урусово!F41+'Ш-Голицыно'!F43</f>
        <v>26.7</v>
      </c>
      <c r="F60" s="43">
        <f t="shared" si="2"/>
        <v>0.4750889679715302</v>
      </c>
      <c r="G60" s="43">
        <v>0</v>
      </c>
    </row>
    <row r="61" spans="1:8" s="32" customFormat="1" ht="39.75" customHeight="1">
      <c r="A61" s="107" t="s">
        <v>144</v>
      </c>
      <c r="B61" s="150" t="s">
        <v>168</v>
      </c>
      <c r="C61" s="151">
        <f>C62+C63+C64+C65</f>
        <v>971.4</v>
      </c>
      <c r="D61" s="151">
        <f>D62+D63+D64+D65</f>
        <v>842</v>
      </c>
      <c r="E61" s="151">
        <f>E62+E63+E64+E65</f>
        <v>963.5999999999999</v>
      </c>
      <c r="F61" s="43">
        <f t="shared" si="2"/>
        <v>0.9919703520691784</v>
      </c>
      <c r="G61" s="43">
        <f t="shared" si="3"/>
        <v>1.144418052256532</v>
      </c>
      <c r="H61" s="152"/>
    </row>
    <row r="62" spans="1:7" ht="69" customHeight="1">
      <c r="A62" s="68"/>
      <c r="B62" s="77" t="s">
        <v>323</v>
      </c>
      <c r="C62" s="153">
        <f>МР!D56</f>
        <v>350</v>
      </c>
      <c r="D62" s="153">
        <f>МР!E56</f>
        <v>370</v>
      </c>
      <c r="E62" s="153">
        <f>МР!F56</f>
        <v>349</v>
      </c>
      <c r="F62" s="43">
        <f t="shared" si="2"/>
        <v>0.9971428571428571</v>
      </c>
      <c r="G62" s="43">
        <f t="shared" si="3"/>
        <v>0.9432432432432433</v>
      </c>
    </row>
    <row r="63" spans="1:7" ht="81" customHeight="1">
      <c r="A63" s="68"/>
      <c r="B63" s="77" t="s">
        <v>344</v>
      </c>
      <c r="C63" s="153">
        <f>'МО г.Ртищево'!D49</f>
        <v>93</v>
      </c>
      <c r="D63" s="153">
        <f>'МО г.Ртищево'!E49</f>
        <v>75</v>
      </c>
      <c r="E63" s="153">
        <f>'МО г.Ртищево'!F49</f>
        <v>92.9</v>
      </c>
      <c r="F63" s="43">
        <f t="shared" si="2"/>
        <v>0.9989247311827958</v>
      </c>
      <c r="G63" s="43">
        <f t="shared" si="3"/>
        <v>1.2386666666666668</v>
      </c>
    </row>
    <row r="64" spans="1:7" ht="71.25" customHeight="1">
      <c r="A64" s="68"/>
      <c r="B64" s="77" t="s">
        <v>345</v>
      </c>
      <c r="C64" s="153">
        <f>'МО г.Ртищево'!D50</f>
        <v>518.4</v>
      </c>
      <c r="D64" s="153">
        <f>'МО г.Ртищево'!E50</f>
        <v>390</v>
      </c>
      <c r="E64" s="153">
        <f>'МО г.Ртищево'!F50</f>
        <v>511.7</v>
      </c>
      <c r="F64" s="43">
        <f t="shared" si="2"/>
        <v>0.9870756172839507</v>
      </c>
      <c r="G64" s="43">
        <f t="shared" si="3"/>
        <v>1.312051282051282</v>
      </c>
    </row>
    <row r="65" spans="1:7" ht="83.25" customHeight="1">
      <c r="A65" s="68"/>
      <c r="B65" s="77" t="s">
        <v>346</v>
      </c>
      <c r="C65" s="153">
        <f>'МО г.Ртищево'!D51+'МО г.Ртищево'!D52</f>
        <v>10</v>
      </c>
      <c r="D65" s="153">
        <f>'МО г.Ртищево'!E51+'МО г.Ртищево'!E52</f>
        <v>7</v>
      </c>
      <c r="E65" s="153">
        <f>'МО г.Ртищево'!F51+'МО г.Ртищево'!F52</f>
        <v>10</v>
      </c>
      <c r="F65" s="43">
        <f t="shared" si="2"/>
        <v>1</v>
      </c>
      <c r="G65" s="43">
        <f t="shared" si="3"/>
        <v>1.4285714285714286</v>
      </c>
    </row>
    <row r="66" spans="1:7" ht="22.5" customHeight="1">
      <c r="A66" s="71" t="s">
        <v>70</v>
      </c>
      <c r="B66" s="66" t="s">
        <v>37</v>
      </c>
      <c r="C66" s="155">
        <f>C67+C69+C72+C81</f>
        <v>45970.8</v>
      </c>
      <c r="D66" s="155">
        <f>D67+D69+D72+D81</f>
        <v>44814.8</v>
      </c>
      <c r="E66" s="155">
        <f>E67+E69+E72+E81</f>
        <v>45728.5</v>
      </c>
      <c r="F66" s="43">
        <f t="shared" si="2"/>
        <v>0.9947292629234209</v>
      </c>
      <c r="G66" s="43">
        <f t="shared" si="3"/>
        <v>1.0203883538473897</v>
      </c>
    </row>
    <row r="67" spans="1:7" ht="22.5" customHeight="1">
      <c r="A67" s="71" t="s">
        <v>230</v>
      </c>
      <c r="B67" s="66" t="s">
        <v>347</v>
      </c>
      <c r="C67" s="155">
        <f>C68</f>
        <v>44.6</v>
      </c>
      <c r="D67" s="155">
        <f>D68</f>
        <v>33.5</v>
      </c>
      <c r="E67" s="155">
        <f>E68</f>
        <v>0</v>
      </c>
      <c r="F67" s="43">
        <f t="shared" si="2"/>
        <v>0</v>
      </c>
      <c r="G67" s="43">
        <f t="shared" si="3"/>
        <v>0</v>
      </c>
    </row>
    <row r="68" spans="1:7" ht="32.25" customHeight="1">
      <c r="A68" s="71"/>
      <c r="B68" s="67" t="s">
        <v>279</v>
      </c>
      <c r="C68" s="155">
        <f>МР!D64</f>
        <v>44.6</v>
      </c>
      <c r="D68" s="155">
        <f>МР!E64</f>
        <v>33.5</v>
      </c>
      <c r="E68" s="155">
        <f>МР!F64</f>
        <v>0</v>
      </c>
      <c r="F68" s="43">
        <f t="shared" si="2"/>
        <v>0</v>
      </c>
      <c r="G68" s="43">
        <f t="shared" si="3"/>
        <v>0</v>
      </c>
    </row>
    <row r="69" spans="1:7" ht="19.5" customHeight="1">
      <c r="A69" s="71" t="s">
        <v>298</v>
      </c>
      <c r="B69" s="66" t="s">
        <v>348</v>
      </c>
      <c r="C69" s="155">
        <f>C70+C71</f>
        <v>600</v>
      </c>
      <c r="D69" s="155">
        <f>D70+D71</f>
        <v>267.6</v>
      </c>
      <c r="E69" s="155">
        <f>E70+E71</f>
        <v>599.6</v>
      </c>
      <c r="F69" s="43">
        <f t="shared" si="2"/>
        <v>0.9993333333333334</v>
      </c>
      <c r="G69" s="43">
        <f t="shared" si="3"/>
        <v>2.240657698056801</v>
      </c>
    </row>
    <row r="70" spans="1:7" ht="54" customHeight="1">
      <c r="A70" s="71"/>
      <c r="B70" s="67" t="s">
        <v>299</v>
      </c>
      <c r="C70" s="155">
        <f>МР!D66</f>
        <v>504</v>
      </c>
      <c r="D70" s="155">
        <f>МР!E66</f>
        <v>195.6</v>
      </c>
      <c r="E70" s="155">
        <f>МР!F66</f>
        <v>503.6</v>
      </c>
      <c r="F70" s="43">
        <f t="shared" si="2"/>
        <v>0.9992063492063492</v>
      </c>
      <c r="G70" s="43">
        <f t="shared" si="3"/>
        <v>2.5746421267893664</v>
      </c>
    </row>
    <row r="71" spans="1:7" ht="50.25" customHeight="1">
      <c r="A71" s="71"/>
      <c r="B71" s="67" t="s">
        <v>300</v>
      </c>
      <c r="C71" s="155">
        <f>МР!D67</f>
        <v>96</v>
      </c>
      <c r="D71" s="155">
        <f>МР!E67</f>
        <v>72</v>
      </c>
      <c r="E71" s="155">
        <f>МР!F67</f>
        <v>96</v>
      </c>
      <c r="F71" s="43">
        <f t="shared" si="2"/>
        <v>1</v>
      </c>
      <c r="G71" s="43">
        <f t="shared" si="3"/>
        <v>1.3333333333333333</v>
      </c>
    </row>
    <row r="72" spans="1:8" s="32" customFormat="1" ht="35.25" customHeight="1">
      <c r="A72" s="107" t="s">
        <v>110</v>
      </c>
      <c r="B72" s="150" t="s">
        <v>212</v>
      </c>
      <c r="C72" s="151">
        <f>C73+C74+C76+C77+C78+C80+C79+C75</f>
        <v>44910.200000000004</v>
      </c>
      <c r="D72" s="151">
        <f>D73+D74+D76+D77+D78+D80+D79+D75</f>
        <v>44199.8</v>
      </c>
      <c r="E72" s="151">
        <f>E73+E74+E76+E77+E78+E80+E79+E75</f>
        <v>44834.9</v>
      </c>
      <c r="F72" s="43">
        <f t="shared" si="2"/>
        <v>0.9983233207600946</v>
      </c>
      <c r="G72" s="43">
        <f t="shared" si="3"/>
        <v>1.0143688432979334</v>
      </c>
      <c r="H72" s="152"/>
    </row>
    <row r="73" spans="1:8" s="32" customFormat="1" ht="60.75" customHeight="1">
      <c r="A73" s="107"/>
      <c r="B73" s="77" t="s">
        <v>281</v>
      </c>
      <c r="C73" s="151">
        <f>МР!D69</f>
        <v>19004.5</v>
      </c>
      <c r="D73" s="151">
        <f>МР!E69</f>
        <v>19004.5</v>
      </c>
      <c r="E73" s="151">
        <f>МР!F69</f>
        <v>19004.5</v>
      </c>
      <c r="F73" s="43">
        <f t="shared" si="2"/>
        <v>1</v>
      </c>
      <c r="G73" s="43">
        <f t="shared" si="3"/>
        <v>1</v>
      </c>
      <c r="H73" s="152"/>
    </row>
    <row r="74" spans="1:8" s="32" customFormat="1" ht="66.75" customHeight="1">
      <c r="A74" s="107"/>
      <c r="B74" s="84" t="s">
        <v>281</v>
      </c>
      <c r="C74" s="151">
        <f>МР!D70</f>
        <v>4832.7</v>
      </c>
      <c r="D74" s="151">
        <f>МР!E70</f>
        <v>4832.7</v>
      </c>
      <c r="E74" s="151">
        <f>МР!F70</f>
        <v>4832.7</v>
      </c>
      <c r="F74" s="43">
        <f t="shared" si="2"/>
        <v>1</v>
      </c>
      <c r="G74" s="43">
        <f t="shared" si="3"/>
        <v>1</v>
      </c>
      <c r="H74" s="152"/>
    </row>
    <row r="75" spans="1:8" s="32" customFormat="1" ht="56.25" customHeight="1">
      <c r="A75" s="107"/>
      <c r="B75" s="84" t="s">
        <v>423</v>
      </c>
      <c r="C75" s="151">
        <f>МР!D71</f>
        <v>74.5</v>
      </c>
      <c r="D75" s="151">
        <f>МР!E71</f>
        <v>74.5</v>
      </c>
      <c r="E75" s="151">
        <f>МР!F71</f>
        <v>0</v>
      </c>
      <c r="F75" s="43">
        <f t="shared" si="2"/>
        <v>0</v>
      </c>
      <c r="G75" s="43">
        <f t="shared" si="3"/>
        <v>0</v>
      </c>
      <c r="H75" s="152"/>
    </row>
    <row r="76" spans="1:8" s="32" customFormat="1" ht="69" customHeight="1">
      <c r="A76" s="107"/>
      <c r="B76" s="84" t="s">
        <v>353</v>
      </c>
      <c r="C76" s="151">
        <f>МР!D72</f>
        <v>9543.6</v>
      </c>
      <c r="D76" s="151">
        <f>МР!E72</f>
        <v>9543.6</v>
      </c>
      <c r="E76" s="151">
        <f>МР!F72</f>
        <v>9543.6</v>
      </c>
      <c r="F76" s="43">
        <f t="shared" si="2"/>
        <v>1</v>
      </c>
      <c r="G76" s="43">
        <f t="shared" si="3"/>
        <v>1</v>
      </c>
      <c r="H76" s="152"/>
    </row>
    <row r="77" spans="1:8" s="32" customFormat="1" ht="83.25" customHeight="1">
      <c r="A77" s="107"/>
      <c r="B77" s="84" t="s">
        <v>355</v>
      </c>
      <c r="C77" s="151">
        <f>МР!D73</f>
        <v>95.5</v>
      </c>
      <c r="D77" s="151">
        <f>МР!E73</f>
        <v>95.5</v>
      </c>
      <c r="E77" s="151">
        <f>МР!F73</f>
        <v>95.5</v>
      </c>
      <c r="F77" s="43">
        <f t="shared" si="2"/>
        <v>1</v>
      </c>
      <c r="G77" s="43">
        <f t="shared" si="3"/>
        <v>1</v>
      </c>
      <c r="H77" s="152"/>
    </row>
    <row r="78" spans="1:8" s="32" customFormat="1" ht="67.5" customHeight="1">
      <c r="A78" s="107"/>
      <c r="B78" s="84" t="s">
        <v>281</v>
      </c>
      <c r="C78" s="151">
        <f>МР!D74</f>
        <v>489.4</v>
      </c>
      <c r="D78" s="151">
        <f>МР!E74</f>
        <v>489.4</v>
      </c>
      <c r="E78" s="151">
        <f>МР!F74</f>
        <v>489.4</v>
      </c>
      <c r="F78" s="43">
        <f t="shared" si="2"/>
        <v>1</v>
      </c>
      <c r="G78" s="43">
        <f t="shared" si="3"/>
        <v>1</v>
      </c>
      <c r="H78" s="152"/>
    </row>
    <row r="79" spans="1:8" s="32" customFormat="1" ht="35.25" customHeight="1">
      <c r="A79" s="107"/>
      <c r="B79" s="87" t="s">
        <v>253</v>
      </c>
      <c r="C79" s="151">
        <f>МР!D75</f>
        <v>3000</v>
      </c>
      <c r="D79" s="151">
        <f>МР!E75</f>
        <v>4064</v>
      </c>
      <c r="E79" s="151">
        <f>МР!F75</f>
        <v>3000</v>
      </c>
      <c r="F79" s="43">
        <f t="shared" si="2"/>
        <v>1</v>
      </c>
      <c r="G79" s="43">
        <f t="shared" si="3"/>
        <v>0.7381889763779528</v>
      </c>
      <c r="H79" s="152"/>
    </row>
    <row r="80" spans="1:7" ht="45.75" customHeight="1">
      <c r="A80" s="68"/>
      <c r="B80" s="84" t="s">
        <v>256</v>
      </c>
      <c r="C80" s="156">
        <f>'МО г.Ртищево'!D58</f>
        <v>7870</v>
      </c>
      <c r="D80" s="156">
        <f>'МО г.Ртищево'!E58</f>
        <v>6095.6</v>
      </c>
      <c r="E80" s="156">
        <f>'МО г.Ртищево'!F58</f>
        <v>7869.2</v>
      </c>
      <c r="F80" s="43">
        <f t="shared" si="2"/>
        <v>0.9998983481575603</v>
      </c>
      <c r="G80" s="43">
        <f t="shared" si="3"/>
        <v>1.2909639740140428</v>
      </c>
    </row>
    <row r="81" spans="1:8" s="32" customFormat="1" ht="36" customHeight="1">
      <c r="A81" s="107" t="s">
        <v>71</v>
      </c>
      <c r="B81" s="157" t="s">
        <v>178</v>
      </c>
      <c r="C81" s="151">
        <f>C82+C84+C83+C85</f>
        <v>416</v>
      </c>
      <c r="D81" s="151">
        <f>D82+D84+D83+D85</f>
        <v>313.9</v>
      </c>
      <c r="E81" s="151">
        <f>E82+E84+E83+E85</f>
        <v>294</v>
      </c>
      <c r="F81" s="43">
        <f t="shared" si="2"/>
        <v>0.7067307692307693</v>
      </c>
      <c r="G81" s="43">
        <f t="shared" si="3"/>
        <v>0.936604014017203</v>
      </c>
      <c r="H81" s="152"/>
    </row>
    <row r="82" spans="1:7" ht="39.75" customHeight="1">
      <c r="A82" s="71"/>
      <c r="B82" s="91" t="s">
        <v>114</v>
      </c>
      <c r="C82" s="153">
        <f>МР!D78+'Кр-звезда'!D47+Макарово!D46+Октябрьский!D46+Салтыковка!D45+Урусово!D45+'Ш-Голицыно'!D46+'МО г.Ртищево'!D60</f>
        <v>321</v>
      </c>
      <c r="D82" s="153">
        <f>МР!E78+'Кр-звезда'!E47+Макарово!E46+Октябрьский!E46+Салтыковка!E45+Урусово!E45+'Ш-Голицыно'!E46+'МО г.Ртищево'!E60</f>
        <v>306.4</v>
      </c>
      <c r="E82" s="153">
        <f>МР!F78+'Кр-звезда'!F47+Макарово!F46+Октябрьский!F46+Салтыковка!F45+Урусово!F45+'Ш-Голицыно'!F46+'МО г.Ртищево'!F60</f>
        <v>199</v>
      </c>
      <c r="F82" s="43">
        <f t="shared" si="2"/>
        <v>0.6199376947040498</v>
      </c>
      <c r="G82" s="43">
        <f t="shared" si="3"/>
        <v>0.6494778067885117</v>
      </c>
    </row>
    <row r="83" spans="1:7" ht="56.25" customHeight="1" hidden="1">
      <c r="A83" s="71"/>
      <c r="B83" s="91" t="s">
        <v>302</v>
      </c>
      <c r="C83" s="153">
        <f>МР!D79</f>
        <v>95</v>
      </c>
      <c r="D83" s="153">
        <f>МР!E79</f>
        <v>0</v>
      </c>
      <c r="E83" s="153">
        <f>МР!F79</f>
        <v>95</v>
      </c>
      <c r="F83" s="43">
        <f t="shared" si="2"/>
        <v>1</v>
      </c>
      <c r="G83" s="43" t="e">
        <f t="shared" si="3"/>
        <v>#DIV/0!</v>
      </c>
    </row>
    <row r="84" spans="1:7" ht="51" customHeight="1" hidden="1">
      <c r="A84" s="71"/>
      <c r="B84" s="91" t="s">
        <v>310</v>
      </c>
      <c r="C84" s="153">
        <f>МР!D88</f>
        <v>0</v>
      </c>
      <c r="D84" s="153">
        <f>МР!E88</f>
        <v>7.5</v>
      </c>
      <c r="E84" s="153">
        <f>МР!F88</f>
        <v>0</v>
      </c>
      <c r="F84" s="43" t="e">
        <f t="shared" si="2"/>
        <v>#DIV/0!</v>
      </c>
      <c r="G84" s="43">
        <f t="shared" si="3"/>
        <v>0</v>
      </c>
    </row>
    <row r="85" spans="1:7" ht="51" customHeight="1" hidden="1">
      <c r="A85" s="71"/>
      <c r="B85" s="91" t="s">
        <v>401</v>
      </c>
      <c r="C85" s="153">
        <f>МР!D89</f>
        <v>0</v>
      </c>
      <c r="D85" s="153">
        <f>МР!E89</f>
        <v>0</v>
      </c>
      <c r="E85" s="153">
        <f>МР!F89</f>
        <v>0</v>
      </c>
      <c r="F85" s="43" t="e">
        <f t="shared" si="2"/>
        <v>#DIV/0!</v>
      </c>
      <c r="G85" s="43">
        <v>0</v>
      </c>
    </row>
    <row r="86" spans="1:7" ht="27" customHeight="1">
      <c r="A86" s="94" t="s">
        <v>72</v>
      </c>
      <c r="B86" s="95" t="s">
        <v>38</v>
      </c>
      <c r="C86" s="155">
        <f>C87+C92+C106</f>
        <v>48117.3</v>
      </c>
      <c r="D86" s="155">
        <f>D87+D92+D106</f>
        <v>40401.600000000006</v>
      </c>
      <c r="E86" s="155">
        <f>E87+E92+E106</f>
        <v>43994.2</v>
      </c>
      <c r="F86" s="43">
        <f t="shared" si="2"/>
        <v>0.9143114846427375</v>
      </c>
      <c r="G86" s="43">
        <f t="shared" si="3"/>
        <v>1.0889222209021423</v>
      </c>
    </row>
    <row r="87" spans="1:8" s="32" customFormat="1" ht="31.5">
      <c r="A87" s="107" t="s">
        <v>73</v>
      </c>
      <c r="B87" s="150" t="s">
        <v>39</v>
      </c>
      <c r="C87" s="151">
        <f>C90+C91+C88+C89</f>
        <v>2349.1</v>
      </c>
      <c r="D87" s="151">
        <f>D90+D91+D88+D89</f>
        <v>3615.7</v>
      </c>
      <c r="E87" s="151">
        <f>E90+E91+E88+E89</f>
        <v>2346.2999999999997</v>
      </c>
      <c r="F87" s="43">
        <f t="shared" si="2"/>
        <v>0.9988080541483971</v>
      </c>
      <c r="G87" s="43">
        <f t="shared" si="3"/>
        <v>0.6489199878308488</v>
      </c>
      <c r="H87" s="152"/>
    </row>
    <row r="88" spans="1:8" s="32" customFormat="1" ht="31.5">
      <c r="A88" s="107"/>
      <c r="B88" s="77" t="s">
        <v>365</v>
      </c>
      <c r="C88" s="151">
        <f>МР!D92</f>
        <v>5</v>
      </c>
      <c r="D88" s="151">
        <f>МР!E92</f>
        <v>5</v>
      </c>
      <c r="E88" s="151">
        <f>МР!F92</f>
        <v>5</v>
      </c>
      <c r="F88" s="43">
        <f t="shared" si="2"/>
        <v>1</v>
      </c>
      <c r="G88" s="43">
        <f t="shared" si="3"/>
        <v>1</v>
      </c>
      <c r="H88" s="152"/>
    </row>
    <row r="89" spans="1:8" s="32" customFormat="1" ht="47.25">
      <c r="A89" s="107"/>
      <c r="B89" s="77" t="s">
        <v>378</v>
      </c>
      <c r="C89" s="151">
        <f>'МО г.Ртищево'!D64</f>
        <v>356.2</v>
      </c>
      <c r="D89" s="151">
        <f>'МО г.Ртищево'!E64</f>
        <v>450</v>
      </c>
      <c r="E89" s="151">
        <f>'МО г.Ртищево'!F64</f>
        <v>356.2</v>
      </c>
      <c r="F89" s="43">
        <f t="shared" si="2"/>
        <v>1</v>
      </c>
      <c r="G89" s="43">
        <f t="shared" si="3"/>
        <v>0.7915555555555556</v>
      </c>
      <c r="H89" s="152"/>
    </row>
    <row r="90" spans="1:7" ht="59.25" customHeight="1">
      <c r="A90" s="68"/>
      <c r="B90" s="67" t="s">
        <v>257</v>
      </c>
      <c r="C90" s="153">
        <f>'МО г.Ртищево'!D63</f>
        <v>746.4</v>
      </c>
      <c r="D90" s="153">
        <f>'МО г.Ртищево'!E63</f>
        <v>645.8</v>
      </c>
      <c r="E90" s="153">
        <f>'МО г.Ртищево'!F63</f>
        <v>746.3</v>
      </c>
      <c r="F90" s="43">
        <f t="shared" si="2"/>
        <v>0.9998660235798499</v>
      </c>
      <c r="G90" s="43">
        <f t="shared" si="3"/>
        <v>1.1556209352740787</v>
      </c>
    </row>
    <row r="91" spans="1:7" ht="34.5" customHeight="1">
      <c r="A91" s="68"/>
      <c r="B91" s="67" t="s">
        <v>158</v>
      </c>
      <c r="C91" s="153">
        <f>'МО г.Ртищево'!D65+МР!D93</f>
        <v>1241.5</v>
      </c>
      <c r="D91" s="153">
        <f>'МО г.Ртищево'!E65+МР!E93</f>
        <v>2514.9</v>
      </c>
      <c r="E91" s="153">
        <f>'МО г.Ртищево'!F65+МР!F93</f>
        <v>1238.8</v>
      </c>
      <c r="F91" s="43">
        <f t="shared" si="2"/>
        <v>0.9978252114377768</v>
      </c>
      <c r="G91" s="43">
        <f t="shared" si="3"/>
        <v>0.492584198178854</v>
      </c>
    </row>
    <row r="92" spans="1:8" s="32" customFormat="1" ht="21" customHeight="1">
      <c r="A92" s="107" t="s">
        <v>74</v>
      </c>
      <c r="B92" s="150" t="s">
        <v>213</v>
      </c>
      <c r="C92" s="151">
        <f>C93+C99+C100</f>
        <v>11879.400000000001</v>
      </c>
      <c r="D92" s="151">
        <f>D93+D99+D100</f>
        <v>9689.2</v>
      </c>
      <c r="E92" s="151">
        <f>E93+E99+E100</f>
        <v>9999</v>
      </c>
      <c r="F92" s="43">
        <f t="shared" si="2"/>
        <v>0.8417091772311732</v>
      </c>
      <c r="G92" s="43">
        <f t="shared" si="3"/>
        <v>1.0319737439623498</v>
      </c>
      <c r="H92" s="152"/>
    </row>
    <row r="93" spans="1:8" s="32" customFormat="1" ht="100.5" customHeight="1">
      <c r="A93" s="107"/>
      <c r="B93" s="67" t="s">
        <v>314</v>
      </c>
      <c r="C93" s="151">
        <f>C94+C95+C96+C97+C98</f>
        <v>7002.200000000001</v>
      </c>
      <c r="D93" s="151">
        <f>D94+D95+D96+D97+D98</f>
        <v>5409.2</v>
      </c>
      <c r="E93" s="151">
        <f>E94+E95+E96+E97+E98</f>
        <v>5125.3</v>
      </c>
      <c r="F93" s="43">
        <f t="shared" si="2"/>
        <v>0.731955671074805</v>
      </c>
      <c r="G93" s="43">
        <f t="shared" si="3"/>
        <v>0.9475153442283517</v>
      </c>
      <c r="H93" s="152"/>
    </row>
    <row r="94" spans="1:8" s="32" customFormat="1" ht="52.5" customHeight="1">
      <c r="A94" s="107"/>
      <c r="B94" s="77" t="s">
        <v>403</v>
      </c>
      <c r="C94" s="151">
        <f>МР!D98</f>
        <v>475.4</v>
      </c>
      <c r="D94" s="151">
        <f>МР!E98</f>
        <v>142.6</v>
      </c>
      <c r="E94" s="151">
        <f>МР!F98</f>
        <v>0</v>
      </c>
      <c r="F94" s="43">
        <f t="shared" si="2"/>
        <v>0</v>
      </c>
      <c r="G94" s="43">
        <f t="shared" si="3"/>
        <v>0</v>
      </c>
      <c r="H94" s="152"/>
    </row>
    <row r="95" spans="1:8" s="32" customFormat="1" ht="51.75" customHeight="1">
      <c r="A95" s="107"/>
      <c r="B95" s="77" t="s">
        <v>369</v>
      </c>
      <c r="C95" s="151">
        <f>МР!D99</f>
        <v>2286</v>
      </c>
      <c r="D95" s="151">
        <f>МР!E99</f>
        <v>2286</v>
      </c>
      <c r="E95" s="151">
        <f>МР!F99</f>
        <v>2286</v>
      </c>
      <c r="F95" s="43">
        <f t="shared" si="2"/>
        <v>1</v>
      </c>
      <c r="G95" s="43">
        <f t="shared" si="3"/>
        <v>1</v>
      </c>
      <c r="H95" s="152"/>
    </row>
    <row r="96" spans="1:8" s="32" customFormat="1" ht="51.75" customHeight="1">
      <c r="A96" s="107"/>
      <c r="B96" s="77" t="s">
        <v>395</v>
      </c>
      <c r="C96" s="151">
        <f>МР!D100</f>
        <v>2340.3</v>
      </c>
      <c r="D96" s="151">
        <f>МР!E100</f>
        <v>2340.3</v>
      </c>
      <c r="E96" s="151">
        <f>МР!F100</f>
        <v>2340.3</v>
      </c>
      <c r="F96" s="43">
        <f t="shared" si="2"/>
        <v>1</v>
      </c>
      <c r="G96" s="43">
        <f t="shared" si="3"/>
        <v>1</v>
      </c>
      <c r="H96" s="152"/>
    </row>
    <row r="97" spans="1:8" s="32" customFormat="1" ht="51.75" customHeight="1">
      <c r="A97" s="107"/>
      <c r="B97" s="77" t="s">
        <v>371</v>
      </c>
      <c r="C97" s="151">
        <f>МР!D101</f>
        <v>500</v>
      </c>
      <c r="D97" s="151">
        <f>МР!E101</f>
        <v>500</v>
      </c>
      <c r="E97" s="151">
        <f>МР!F101</f>
        <v>499</v>
      </c>
      <c r="F97" s="43">
        <f t="shared" si="2"/>
        <v>0.998</v>
      </c>
      <c r="G97" s="43">
        <f t="shared" si="3"/>
        <v>0.998</v>
      </c>
      <c r="H97" s="152"/>
    </row>
    <row r="98" spans="1:8" s="32" customFormat="1" ht="24.75" customHeight="1">
      <c r="A98" s="107"/>
      <c r="B98" s="77" t="s">
        <v>317</v>
      </c>
      <c r="C98" s="151">
        <f>МР!D102</f>
        <v>1400.5</v>
      </c>
      <c r="D98" s="151">
        <f>МР!E102</f>
        <v>140.3</v>
      </c>
      <c r="E98" s="151">
        <f>МР!F102</f>
        <v>0</v>
      </c>
      <c r="F98" s="43">
        <f t="shared" si="2"/>
        <v>0</v>
      </c>
      <c r="G98" s="43">
        <f t="shared" si="3"/>
        <v>0</v>
      </c>
      <c r="H98" s="152"/>
    </row>
    <row r="99" spans="1:8" s="32" customFormat="1" ht="41.25" customHeight="1">
      <c r="A99" s="107"/>
      <c r="B99" s="67" t="s">
        <v>373</v>
      </c>
      <c r="C99" s="151">
        <f>МР!D103</f>
        <v>113.7</v>
      </c>
      <c r="D99" s="151">
        <f>МР!E103</f>
        <v>183.8</v>
      </c>
      <c r="E99" s="151">
        <f>МР!F103</f>
        <v>110.3</v>
      </c>
      <c r="F99" s="43">
        <f t="shared" si="2"/>
        <v>0.9700967458223394</v>
      </c>
      <c r="G99" s="43">
        <f t="shared" si="3"/>
        <v>0.6001088139281827</v>
      </c>
      <c r="H99" s="152"/>
    </row>
    <row r="100" spans="1:8" s="32" customFormat="1" ht="69" customHeight="1">
      <c r="A100" s="107"/>
      <c r="B100" s="67" t="s">
        <v>404</v>
      </c>
      <c r="C100" s="151">
        <f>C101+C102+C103+C104+C105</f>
        <v>4763.5</v>
      </c>
      <c r="D100" s="151">
        <f>D101+D102+D103+D104+D105</f>
        <v>4096.200000000001</v>
      </c>
      <c r="E100" s="151">
        <f>E101+E102+E103+E104+E105</f>
        <v>4763.4</v>
      </c>
      <c r="F100" s="43">
        <f t="shared" si="2"/>
        <v>0.999979007032644</v>
      </c>
      <c r="G100" s="43">
        <f t="shared" si="3"/>
        <v>1.1628826717445435</v>
      </c>
      <c r="H100" s="152"/>
    </row>
    <row r="101" spans="1:8" s="32" customFormat="1" ht="52.5" customHeight="1">
      <c r="A101" s="107"/>
      <c r="B101" s="77" t="s">
        <v>407</v>
      </c>
      <c r="C101" s="151">
        <f>'МО г.Ртищево'!D69</f>
        <v>415.4</v>
      </c>
      <c r="D101" s="151">
        <f>'МО г.Ртищево'!E69</f>
        <v>124.6</v>
      </c>
      <c r="E101" s="151">
        <f>'МО г.Ртищево'!F69</f>
        <v>415.4</v>
      </c>
      <c r="F101" s="43">
        <f t="shared" si="2"/>
        <v>1</v>
      </c>
      <c r="G101" s="43">
        <f t="shared" si="3"/>
        <v>3.333868378812199</v>
      </c>
      <c r="H101" s="152"/>
    </row>
    <row r="102" spans="1:8" s="32" customFormat="1" ht="54.75" customHeight="1">
      <c r="A102" s="107"/>
      <c r="B102" s="77" t="s">
        <v>409</v>
      </c>
      <c r="C102" s="151">
        <f>'МО г.Ртищево'!D70</f>
        <v>380.9</v>
      </c>
      <c r="D102" s="151">
        <f>'МО г.Ртищево'!E70</f>
        <v>380.9</v>
      </c>
      <c r="E102" s="151">
        <f>'МО г.Ртищево'!F70</f>
        <v>380.9</v>
      </c>
      <c r="F102" s="43">
        <f t="shared" si="2"/>
        <v>1</v>
      </c>
      <c r="G102" s="43">
        <f t="shared" si="3"/>
        <v>1</v>
      </c>
      <c r="H102" s="152"/>
    </row>
    <row r="103" spans="1:8" s="32" customFormat="1" ht="52.5" customHeight="1">
      <c r="A103" s="107"/>
      <c r="B103" s="77" t="s">
        <v>411</v>
      </c>
      <c r="C103" s="151">
        <f>'МО г.Ртищево'!D71</f>
        <v>3182.3</v>
      </c>
      <c r="D103" s="151">
        <f>'МО г.Ртищево'!E71</f>
        <v>3182.3</v>
      </c>
      <c r="E103" s="151">
        <f>'МО г.Ртищево'!F71</f>
        <v>3182.2</v>
      </c>
      <c r="F103" s="43">
        <f t="shared" si="2"/>
        <v>0.9999685761870344</v>
      </c>
      <c r="G103" s="43">
        <f t="shared" si="3"/>
        <v>0.9999685761870344</v>
      </c>
      <c r="H103" s="152"/>
    </row>
    <row r="104" spans="1:8" s="32" customFormat="1" ht="69" customHeight="1">
      <c r="A104" s="107"/>
      <c r="B104" s="77" t="s">
        <v>413</v>
      </c>
      <c r="C104" s="151">
        <f>'МО г.Ртищево'!D72</f>
        <v>586.4</v>
      </c>
      <c r="D104" s="151">
        <f>'МО г.Ртищево'!E72</f>
        <v>209.9</v>
      </c>
      <c r="E104" s="151">
        <f>'МО г.Ртищево'!F72</f>
        <v>586.4</v>
      </c>
      <c r="F104" s="43">
        <f t="shared" si="2"/>
        <v>1</v>
      </c>
      <c r="G104" s="43">
        <f t="shared" si="3"/>
        <v>2.7937112910909954</v>
      </c>
      <c r="H104" s="152"/>
    </row>
    <row r="105" spans="1:8" s="32" customFormat="1" ht="82.5" customHeight="1">
      <c r="A105" s="107"/>
      <c r="B105" s="77" t="s">
        <v>428</v>
      </c>
      <c r="C105" s="151">
        <f>МР!D104</f>
        <v>198.5</v>
      </c>
      <c r="D105" s="151">
        <f>МР!E104</f>
        <v>198.5</v>
      </c>
      <c r="E105" s="151">
        <f>МР!F104</f>
        <v>198.5</v>
      </c>
      <c r="F105" s="43">
        <f aca="true" t="shared" si="4" ref="F105:F147">E105/C105</f>
        <v>1</v>
      </c>
      <c r="G105" s="43">
        <v>0</v>
      </c>
      <c r="H105" s="152"/>
    </row>
    <row r="106" spans="1:8" s="32" customFormat="1" ht="21.75" customHeight="1">
      <c r="A106" s="107" t="s">
        <v>41</v>
      </c>
      <c r="B106" s="158" t="s">
        <v>42</v>
      </c>
      <c r="C106" s="151">
        <f>C107+C120+C123+C122+C121</f>
        <v>33888.8</v>
      </c>
      <c r="D106" s="151">
        <f>D107+D120+D123+D122+D121</f>
        <v>27096.700000000004</v>
      </c>
      <c r="E106" s="151">
        <f>E107+E120+E123+E122+E121</f>
        <v>31648.9</v>
      </c>
      <c r="F106" s="43">
        <f t="shared" si="4"/>
        <v>0.9339044167984702</v>
      </c>
      <c r="G106" s="43">
        <f t="shared" si="3"/>
        <v>1.167998317138249</v>
      </c>
      <c r="H106" s="152"/>
    </row>
    <row r="107" spans="1:7" ht="36.75" customHeight="1">
      <c r="A107" s="68"/>
      <c r="B107" s="159" t="s">
        <v>290</v>
      </c>
      <c r="C107" s="153">
        <f>'МО г.Ртищево'!D75</f>
        <v>4365.299999999999</v>
      </c>
      <c r="D107" s="153">
        <f>'МО г.Ртищево'!E75</f>
        <v>4451.1</v>
      </c>
      <c r="E107" s="153">
        <f>'МО г.Ртищево'!F75</f>
        <v>4358.5</v>
      </c>
      <c r="F107" s="43">
        <f t="shared" si="4"/>
        <v>0.9984422605548303</v>
      </c>
      <c r="G107" s="43">
        <f aca="true" t="shared" si="5" ref="G107:G147">E107/D107</f>
        <v>0.9791961537597447</v>
      </c>
    </row>
    <row r="108" spans="1:7" ht="36.75" customHeight="1">
      <c r="A108" s="68"/>
      <c r="B108" s="92" t="s">
        <v>261</v>
      </c>
      <c r="C108" s="153">
        <f>'МО г.Ртищево'!D76</f>
        <v>100</v>
      </c>
      <c r="D108" s="153">
        <f>'МО г.Ртищево'!E76</f>
        <v>99.9</v>
      </c>
      <c r="E108" s="153">
        <f>'МО г.Ртищево'!F76</f>
        <v>99.9</v>
      </c>
      <c r="F108" s="43">
        <f t="shared" si="4"/>
        <v>0.9990000000000001</v>
      </c>
      <c r="G108" s="43">
        <f t="shared" si="5"/>
        <v>1</v>
      </c>
    </row>
    <row r="109" spans="1:7" ht="36.75" customHeight="1">
      <c r="A109" s="68"/>
      <c r="B109" s="92" t="s">
        <v>263</v>
      </c>
      <c r="C109" s="153">
        <f>'МО г.Ртищево'!D77</f>
        <v>225.6</v>
      </c>
      <c r="D109" s="153">
        <f>'МО г.Ртищево'!E77</f>
        <v>225.6</v>
      </c>
      <c r="E109" s="153">
        <f>'МО г.Ртищево'!F77</f>
        <v>225.6</v>
      </c>
      <c r="F109" s="43">
        <f t="shared" si="4"/>
        <v>1</v>
      </c>
      <c r="G109" s="43">
        <f t="shared" si="5"/>
        <v>1</v>
      </c>
    </row>
    <row r="110" spans="1:7" ht="36.75" customHeight="1">
      <c r="A110" s="68"/>
      <c r="B110" s="92" t="s">
        <v>265</v>
      </c>
      <c r="C110" s="153">
        <f>'МО г.Ртищево'!D78</f>
        <v>74.5</v>
      </c>
      <c r="D110" s="153">
        <f>'МО г.Ртищево'!E78</f>
        <v>74.4</v>
      </c>
      <c r="E110" s="153">
        <f>'МО г.Ртищево'!F78</f>
        <v>73.9</v>
      </c>
      <c r="F110" s="43">
        <f t="shared" si="4"/>
        <v>0.9919463087248322</v>
      </c>
      <c r="G110" s="43">
        <f t="shared" si="5"/>
        <v>0.9932795698924731</v>
      </c>
    </row>
    <row r="111" spans="1:7" ht="36.75" customHeight="1">
      <c r="A111" s="68"/>
      <c r="B111" s="92" t="s">
        <v>267</v>
      </c>
      <c r="C111" s="153">
        <f>'МО г.Ртищево'!D79</f>
        <v>200</v>
      </c>
      <c r="D111" s="153">
        <f>'МО г.Ртищево'!E79</f>
        <v>200</v>
      </c>
      <c r="E111" s="153">
        <f>'МО г.Ртищево'!F79</f>
        <v>199.8</v>
      </c>
      <c r="F111" s="43">
        <f t="shared" si="4"/>
        <v>0.9990000000000001</v>
      </c>
      <c r="G111" s="43">
        <f t="shared" si="5"/>
        <v>0.9990000000000001</v>
      </c>
    </row>
    <row r="112" spans="1:7" ht="36.75" customHeight="1" hidden="1">
      <c r="A112" s="68"/>
      <c r="B112" s="92" t="s">
        <v>269</v>
      </c>
      <c r="C112" s="153">
        <f>'МО г.Ртищево'!D80</f>
        <v>0</v>
      </c>
      <c r="D112" s="153">
        <f>'МО г.Ртищево'!E80</f>
        <v>75</v>
      </c>
      <c r="E112" s="153">
        <f>'МО г.Ртищево'!F80</f>
        <v>0</v>
      </c>
      <c r="F112" s="43" t="e">
        <f t="shared" si="4"/>
        <v>#DIV/0!</v>
      </c>
      <c r="G112" s="43">
        <f t="shared" si="5"/>
        <v>0</v>
      </c>
    </row>
    <row r="113" spans="1:7" ht="36.75" customHeight="1">
      <c r="A113" s="68"/>
      <c r="B113" s="92" t="s">
        <v>272</v>
      </c>
      <c r="C113" s="153">
        <f>'МО г.Ртищево'!D81</f>
        <v>100</v>
      </c>
      <c r="D113" s="153">
        <f>'МО г.Ртищево'!E81</f>
        <v>100</v>
      </c>
      <c r="E113" s="153">
        <f>'МО г.Ртищево'!F81</f>
        <v>100</v>
      </c>
      <c r="F113" s="43">
        <f t="shared" si="4"/>
        <v>1</v>
      </c>
      <c r="G113" s="43">
        <f t="shared" si="5"/>
        <v>1</v>
      </c>
    </row>
    <row r="114" spans="1:7" ht="36.75" customHeight="1">
      <c r="A114" s="68"/>
      <c r="B114" s="92" t="s">
        <v>195</v>
      </c>
      <c r="C114" s="153">
        <f>'МО г.Ртищево'!D82</f>
        <v>24</v>
      </c>
      <c r="D114" s="153">
        <f>'МО г.Ртищево'!E82</f>
        <v>35</v>
      </c>
      <c r="E114" s="153">
        <f>'МО г.Ртищево'!F82</f>
        <v>23</v>
      </c>
      <c r="F114" s="43">
        <f t="shared" si="4"/>
        <v>0.9583333333333334</v>
      </c>
      <c r="G114" s="43">
        <f t="shared" si="5"/>
        <v>0.6571428571428571</v>
      </c>
    </row>
    <row r="115" spans="1:7" ht="36.75" customHeight="1">
      <c r="A115" s="68"/>
      <c r="B115" s="92" t="s">
        <v>386</v>
      </c>
      <c r="C115" s="153">
        <f>'МО г.Ртищево'!D85</f>
        <v>280</v>
      </c>
      <c r="D115" s="153">
        <f>'МО г.Ртищево'!E85</f>
        <v>280</v>
      </c>
      <c r="E115" s="153">
        <f>'МО г.Ртищево'!F85</f>
        <v>275.1</v>
      </c>
      <c r="F115" s="43">
        <f t="shared" si="4"/>
        <v>0.9825</v>
      </c>
      <c r="G115" s="43">
        <f t="shared" si="5"/>
        <v>0.9825</v>
      </c>
    </row>
    <row r="116" spans="1:7" ht="36.75" customHeight="1">
      <c r="A116" s="68"/>
      <c r="B116" s="92" t="s">
        <v>337</v>
      </c>
      <c r="C116" s="153">
        <f>'МО г.Ртищево'!D83</f>
        <v>216.4</v>
      </c>
      <c r="D116" s="153">
        <f>'МО г.Ртищево'!E83</f>
        <v>216.4</v>
      </c>
      <c r="E116" s="153">
        <f>'МО г.Ртищево'!F83</f>
        <v>216.4</v>
      </c>
      <c r="F116" s="43">
        <f t="shared" si="4"/>
        <v>1</v>
      </c>
      <c r="G116" s="43">
        <f t="shared" si="5"/>
        <v>1</v>
      </c>
    </row>
    <row r="117" spans="1:7" ht="36.75" customHeight="1">
      <c r="A117" s="68"/>
      <c r="B117" s="92" t="s">
        <v>388</v>
      </c>
      <c r="C117" s="153">
        <f>'МО г.Ртищево'!D87</f>
        <v>2361.2</v>
      </c>
      <c r="D117" s="153">
        <f>'МО г.Ртищево'!E87</f>
        <v>2361.2</v>
      </c>
      <c r="E117" s="153">
        <f>'МО г.Ртищево'!F87</f>
        <v>2361.2</v>
      </c>
      <c r="F117" s="43">
        <f t="shared" si="4"/>
        <v>1</v>
      </c>
      <c r="G117" s="43">
        <f t="shared" si="5"/>
        <v>1</v>
      </c>
    </row>
    <row r="118" spans="1:7" ht="36.75" customHeight="1">
      <c r="A118" s="68"/>
      <c r="B118" s="92" t="s">
        <v>349</v>
      </c>
      <c r="C118" s="153">
        <f>'МО г.Ртищево'!D84</f>
        <v>783.6</v>
      </c>
      <c r="D118" s="153">
        <f>'МО г.Ртищево'!E84</f>
        <v>783.6</v>
      </c>
      <c r="E118" s="153">
        <f>'МО г.Ртищево'!F84</f>
        <v>783.6</v>
      </c>
      <c r="F118" s="43">
        <f t="shared" si="4"/>
        <v>1</v>
      </c>
      <c r="G118" s="43">
        <f t="shared" si="5"/>
        <v>1</v>
      </c>
    </row>
    <row r="119" spans="1:7" ht="49.5" customHeight="1" hidden="1">
      <c r="A119" s="68"/>
      <c r="B119" s="92" t="s">
        <v>381</v>
      </c>
      <c r="C119" s="153">
        <f>'МО г.Ртищево'!D86</f>
        <v>0</v>
      </c>
      <c r="D119" s="153">
        <f>'МО г.Ртищево'!E86</f>
        <v>0</v>
      </c>
      <c r="E119" s="153">
        <f>'МО г.Ртищево'!F86</f>
        <v>0</v>
      </c>
      <c r="F119" s="43" t="e">
        <f t="shared" si="4"/>
        <v>#DIV/0!</v>
      </c>
      <c r="G119" s="43" t="e">
        <f t="shared" si="5"/>
        <v>#DIV/0!</v>
      </c>
    </row>
    <row r="120" spans="1:7" ht="36.75" customHeight="1">
      <c r="A120" s="68"/>
      <c r="B120" s="159" t="s">
        <v>159</v>
      </c>
      <c r="C120" s="153">
        <f>'МО г.Ртищево'!D88+'Кр-звезда'!D50+Макарово!D49+Октябрьский!D49+Салтыковка!D48+Урусово!D48+'Ш-Голицыно'!D49</f>
        <v>14971.5</v>
      </c>
      <c r="D120" s="153">
        <f>'МО г.Ртищево'!E88+'Кр-звезда'!E50+Макарово!E49+Октябрьский!E49+Салтыковка!E48+Урусово!E48+'Ш-Голицыно'!E49</f>
        <v>10172.1</v>
      </c>
      <c r="E120" s="153">
        <f>'МО г.Ртищево'!F88+'Кр-звезда'!F50+Макарово!F49+Октябрьский!F49+Салтыковка!F48+Урусово!F48+'Ш-Голицыно'!F49</f>
        <v>14222.999999999998</v>
      </c>
      <c r="F120" s="43">
        <f t="shared" si="4"/>
        <v>0.9500050095180842</v>
      </c>
      <c r="G120" s="43">
        <f t="shared" si="5"/>
        <v>1.3982363523756154</v>
      </c>
    </row>
    <row r="121" spans="1:7" ht="36.75" customHeight="1">
      <c r="A121" s="68"/>
      <c r="B121" s="159" t="s">
        <v>243</v>
      </c>
      <c r="C121" s="153">
        <f>'Кр-звезда'!D52+Макарово!D51+Октябрьский!D51+Салтыковка!D50+Урусово!D50+'Ш-Голицыно'!D51</f>
        <v>33.1</v>
      </c>
      <c r="D121" s="153">
        <f>'Кр-звезда'!E52+Макарово!E51+Октябрьский!E51+Салтыковка!E50+Урусово!E50+'Ш-Голицыно'!E51</f>
        <v>68</v>
      </c>
      <c r="E121" s="153">
        <f>'Кр-звезда'!F52+Макарово!F51+Октябрьский!F51+Салтыковка!F50+Урусово!F50+'Ш-Голицыно'!F51</f>
        <v>0</v>
      </c>
      <c r="F121" s="43">
        <f t="shared" si="4"/>
        <v>0</v>
      </c>
      <c r="G121" s="43">
        <f t="shared" si="5"/>
        <v>0</v>
      </c>
    </row>
    <row r="122" spans="1:7" ht="36.75" customHeight="1">
      <c r="A122" s="68"/>
      <c r="B122" s="159" t="s">
        <v>197</v>
      </c>
      <c r="C122" s="153">
        <f>'Кр-звезда'!D51+Макарово!D50+Октябрьский!D50+Салтыковка!D49+Урусово!D49+'Ш-Голицыно'!D50</f>
        <v>184.4</v>
      </c>
      <c r="D122" s="153">
        <f>'Кр-звезда'!E51+Макарово!E50+Октябрьский!E50+Салтыковка!E49+Урусово!E49+'Ш-Голицыно'!E50</f>
        <v>199.4</v>
      </c>
      <c r="E122" s="153">
        <f>'Кр-звезда'!F51+Макарово!F50+Октябрьский!F50+Салтыковка!F49+Урусово!F49+'Ш-Голицыно'!F50</f>
        <v>158.9</v>
      </c>
      <c r="F122" s="43">
        <f t="shared" si="4"/>
        <v>0.8617136659436009</v>
      </c>
      <c r="G122" s="43">
        <f t="shared" si="5"/>
        <v>0.7968906720160481</v>
      </c>
    </row>
    <row r="123" spans="1:7" ht="36.75" customHeight="1">
      <c r="A123" s="68"/>
      <c r="B123" s="159" t="s">
        <v>160</v>
      </c>
      <c r="C123" s="153">
        <f>'МО г.Ртищево'!D89+'Кр-звезда'!D53+Макарово!D52+Октябрьский!D52+Салтыковка!D51+Урусово!D51+'Ш-Голицыно'!D52</f>
        <v>14334.5</v>
      </c>
      <c r="D123" s="153">
        <f>'МО г.Ртищево'!E89+'Кр-звезда'!E53+Макарово!E52+Октябрьский!E52+Салтыковка!E51+Урусово!E51+'Ш-Голицыно'!E52</f>
        <v>12206.1</v>
      </c>
      <c r="E123" s="153">
        <f>'МО г.Ртищево'!F89+'Кр-звезда'!F53+Макарово!F52+Октябрьский!F52+Салтыковка!F51+Урусово!F51+'Ш-Голицыно'!F52</f>
        <v>12908.5</v>
      </c>
      <c r="F123" s="43">
        <f t="shared" si="4"/>
        <v>0.9005197251386515</v>
      </c>
      <c r="G123" s="43">
        <f t="shared" si="5"/>
        <v>1.0575449979928069</v>
      </c>
    </row>
    <row r="124" spans="1:7" ht="21.75" customHeight="1">
      <c r="A124" s="94" t="s">
        <v>117</v>
      </c>
      <c r="B124" s="95" t="s">
        <v>115</v>
      </c>
      <c r="C124" s="155">
        <f>C125</f>
        <v>16.7</v>
      </c>
      <c r="D124" s="155">
        <f>D125</f>
        <v>15.7</v>
      </c>
      <c r="E124" s="155">
        <f>E125</f>
        <v>12.1</v>
      </c>
      <c r="F124" s="43">
        <f t="shared" si="4"/>
        <v>0.7245508982035929</v>
      </c>
      <c r="G124" s="43">
        <f t="shared" si="5"/>
        <v>0.7707006369426752</v>
      </c>
    </row>
    <row r="125" spans="1:7" ht="37.5" customHeight="1">
      <c r="A125" s="160" t="s">
        <v>111</v>
      </c>
      <c r="B125" s="161" t="s">
        <v>204</v>
      </c>
      <c r="C125" s="153">
        <f>'Кр-звезда'!D55+Макарово!D54+Октябрьский!D54+Салтыковка!D53+Урусово!D53+'Ш-Голицыно'!D54</f>
        <v>16.7</v>
      </c>
      <c r="D125" s="153">
        <f>'Кр-звезда'!E55+Макарово!E54+Октябрьский!E54+Салтыковка!E53+Урусово!E53+'Ш-Голицыно'!E54</f>
        <v>15.7</v>
      </c>
      <c r="E125" s="153">
        <f>'Кр-звезда'!F55+Макарово!F54+Октябрьский!F54+Салтыковка!F53+Урусово!F53+'Ш-Голицыно'!F54</f>
        <v>12.1</v>
      </c>
      <c r="F125" s="43">
        <f t="shared" si="4"/>
        <v>0.7245508982035929</v>
      </c>
      <c r="G125" s="43">
        <f t="shared" si="5"/>
        <v>0.7707006369426752</v>
      </c>
    </row>
    <row r="126" spans="1:7" ht="18" customHeight="1">
      <c r="A126" s="71" t="s">
        <v>43</v>
      </c>
      <c r="B126" s="66" t="s">
        <v>44</v>
      </c>
      <c r="C126" s="155">
        <f>C127+C128+C130+C131+C129</f>
        <v>485944.10000000003</v>
      </c>
      <c r="D126" s="155">
        <f>D127+D128+D130+D131+D129</f>
        <v>381052.89999999997</v>
      </c>
      <c r="E126" s="155">
        <f>E127+E128+E130+E131+E129</f>
        <v>485223.8</v>
      </c>
      <c r="F126" s="43">
        <f t="shared" si="4"/>
        <v>0.9985177307431039</v>
      </c>
      <c r="G126" s="43">
        <f t="shared" si="5"/>
        <v>1.2733764786988895</v>
      </c>
    </row>
    <row r="127" spans="1:7" ht="24.75" customHeight="1">
      <c r="A127" s="68" t="s">
        <v>45</v>
      </c>
      <c r="B127" s="67" t="s">
        <v>137</v>
      </c>
      <c r="C127" s="153">
        <f>МР!D106</f>
        <v>143780.1</v>
      </c>
      <c r="D127" s="153">
        <f>МР!E106</f>
        <v>101960.7</v>
      </c>
      <c r="E127" s="153">
        <f>МР!F106</f>
        <v>143772.1</v>
      </c>
      <c r="F127" s="43">
        <f t="shared" si="4"/>
        <v>0.9999443594767287</v>
      </c>
      <c r="G127" s="43">
        <f t="shared" si="5"/>
        <v>1.4100736852532398</v>
      </c>
    </row>
    <row r="128" spans="1:7" ht="24.75" customHeight="1">
      <c r="A128" s="68" t="s">
        <v>46</v>
      </c>
      <c r="B128" s="67" t="s">
        <v>138</v>
      </c>
      <c r="C128" s="153">
        <f>МР!D107</f>
        <v>280774.7</v>
      </c>
      <c r="D128" s="153">
        <f>МР!E107</f>
        <v>229102.6</v>
      </c>
      <c r="E128" s="153">
        <f>МР!F107</f>
        <v>280662.8</v>
      </c>
      <c r="F128" s="43">
        <f t="shared" si="4"/>
        <v>0.9996014598181387</v>
      </c>
      <c r="G128" s="43">
        <f t="shared" si="5"/>
        <v>1.225052880237937</v>
      </c>
    </row>
    <row r="129" spans="1:7" ht="24.75" customHeight="1">
      <c r="A129" s="68" t="s">
        <v>319</v>
      </c>
      <c r="B129" s="67" t="s">
        <v>320</v>
      </c>
      <c r="C129" s="153">
        <f>МР!D108+'МО г.Ртищево'!D91</f>
        <v>29242.4</v>
      </c>
      <c r="D129" s="153">
        <f>МР!E108+'МО г.Ртищево'!E91</f>
        <v>23719.600000000002</v>
      </c>
      <c r="E129" s="153">
        <f>МР!F108+'МО г.Ртищево'!F91</f>
        <v>29199.1</v>
      </c>
      <c r="F129" s="43">
        <f t="shared" si="4"/>
        <v>0.9985192733838535</v>
      </c>
      <c r="G129" s="43">
        <f t="shared" si="5"/>
        <v>1.231011484173426</v>
      </c>
    </row>
    <row r="130" spans="1:7" ht="24.75" customHeight="1">
      <c r="A130" s="68" t="s">
        <v>47</v>
      </c>
      <c r="B130" s="67" t="s">
        <v>48</v>
      </c>
      <c r="C130" s="153">
        <f>МР!D109+'Кр-звезда'!D59+Макарово!D58+Октябрьский!D58+Салтыковка!D57+Урусово!D57+'Ш-Голицыно'!D58</f>
        <v>6265.8</v>
      </c>
      <c r="D130" s="153">
        <f>МР!E109+'Кр-звезда'!E59+Макарово!E58+Октябрьский!E58+Салтыковка!E57+Урусово!E57+'Ш-Голицыно'!E58</f>
        <v>5498.4</v>
      </c>
      <c r="E130" s="153">
        <f>МР!F109+'Кр-звезда'!F59+Макарово!F58+Октябрьский!F58+Салтыковка!F57+Урусово!F57+'Ш-Голицыно'!F58</f>
        <v>6240.8</v>
      </c>
      <c r="F130" s="43">
        <f t="shared" si="4"/>
        <v>0.9960100865013246</v>
      </c>
      <c r="G130" s="43">
        <f t="shared" si="5"/>
        <v>1.1350210970464136</v>
      </c>
    </row>
    <row r="131" spans="1:7" ht="24.75" customHeight="1">
      <c r="A131" s="68" t="s">
        <v>49</v>
      </c>
      <c r="B131" s="67" t="s">
        <v>322</v>
      </c>
      <c r="C131" s="153">
        <f>МР!D110</f>
        <v>25881.1</v>
      </c>
      <c r="D131" s="153">
        <f>МР!E110</f>
        <v>20771.6</v>
      </c>
      <c r="E131" s="153">
        <f>МР!F110</f>
        <v>25349</v>
      </c>
      <c r="F131" s="43">
        <f t="shared" si="4"/>
        <v>0.9794405956470166</v>
      </c>
      <c r="G131" s="43">
        <f t="shared" si="5"/>
        <v>1.2203681950355294</v>
      </c>
    </row>
    <row r="132" spans="1:7" ht="24.75" customHeight="1">
      <c r="A132" s="71" t="s">
        <v>50</v>
      </c>
      <c r="B132" s="66" t="s">
        <v>142</v>
      </c>
      <c r="C132" s="155">
        <f>C133+C134</f>
        <v>94459.8</v>
      </c>
      <c r="D132" s="155">
        <f>D133+D134</f>
        <v>73523.20000000001</v>
      </c>
      <c r="E132" s="155">
        <f>E133+E134</f>
        <v>93562.5</v>
      </c>
      <c r="F132" s="43">
        <f t="shared" si="4"/>
        <v>0.9905007209416069</v>
      </c>
      <c r="G132" s="43">
        <f t="shared" si="5"/>
        <v>1.2725575056580778</v>
      </c>
    </row>
    <row r="133" spans="1:7" ht="24.75" customHeight="1">
      <c r="A133" s="68" t="s">
        <v>51</v>
      </c>
      <c r="B133" s="67" t="s">
        <v>52</v>
      </c>
      <c r="C133" s="153">
        <f>МР!D112</f>
        <v>82756</v>
      </c>
      <c r="D133" s="153">
        <f>МР!E112</f>
        <v>66059.1</v>
      </c>
      <c r="E133" s="153">
        <f>МР!F112</f>
        <v>81990.1</v>
      </c>
      <c r="F133" s="43">
        <f t="shared" si="4"/>
        <v>0.9907450819275945</v>
      </c>
      <c r="G133" s="43">
        <f t="shared" si="5"/>
        <v>1.241162837519736</v>
      </c>
    </row>
    <row r="134" spans="1:7" ht="24.75" customHeight="1">
      <c r="A134" s="68" t="s">
        <v>53</v>
      </c>
      <c r="B134" s="67" t="s">
        <v>351</v>
      </c>
      <c r="C134" s="153">
        <f>МР!D113</f>
        <v>11703.8</v>
      </c>
      <c r="D134" s="153">
        <f>МР!E113</f>
        <v>7464.1</v>
      </c>
      <c r="E134" s="153">
        <f>МР!F113</f>
        <v>11572.4</v>
      </c>
      <c r="F134" s="43">
        <f t="shared" si="4"/>
        <v>0.9887728771851877</v>
      </c>
      <c r="G134" s="43">
        <f t="shared" si="5"/>
        <v>1.5504079527337522</v>
      </c>
    </row>
    <row r="135" spans="1:7" ht="24.75" customHeight="1">
      <c r="A135" s="71" t="s">
        <v>54</v>
      </c>
      <c r="B135" s="66" t="s">
        <v>55</v>
      </c>
      <c r="C135" s="155">
        <f>C136+C137+C138+C139</f>
        <v>23729.8</v>
      </c>
      <c r="D135" s="155">
        <f>D136+D137+D138+D139</f>
        <v>17360.9</v>
      </c>
      <c r="E135" s="155">
        <f>E136+E137+E138+E139</f>
        <v>23113.6</v>
      </c>
      <c r="F135" s="43">
        <f t="shared" si="4"/>
        <v>0.9740326509283685</v>
      </c>
      <c r="G135" s="43">
        <f t="shared" si="5"/>
        <v>1.3313595493321198</v>
      </c>
    </row>
    <row r="136" spans="1:7" ht="36.75" customHeight="1">
      <c r="A136" s="68" t="s">
        <v>56</v>
      </c>
      <c r="B136" s="96" t="s">
        <v>186</v>
      </c>
      <c r="C136" s="153">
        <f>МР!D115+'МО г.Ртищево'!D93+'Кр-звезда'!D61+Макарово!D57+Октябрьский!D60+Салтыковка!D59+Урусово!D59+'Ш-Голицыно'!D60</f>
        <v>2466.1</v>
      </c>
      <c r="D136" s="153">
        <f>МР!E115+'МО г.Ртищево'!E93+'Кр-звезда'!E61+Макарово!E57+Октябрьский!E60+Салтыковка!E59+Урусово!E59+'Ш-Голицыно'!E60</f>
        <v>1717.5</v>
      </c>
      <c r="E136" s="153">
        <f>МР!F115+'МО г.Ртищево'!F93+'Кр-звезда'!F61+Макарово!F57+Октябрьский!F60+Салтыковка!F59+Урусово!F59+'Ш-Голицыно'!F60</f>
        <v>2430</v>
      </c>
      <c r="F136" s="43">
        <f t="shared" si="4"/>
        <v>0.985361501966668</v>
      </c>
      <c r="G136" s="43">
        <f t="shared" si="5"/>
        <v>1.4148471615720524</v>
      </c>
    </row>
    <row r="137" spans="1:7" ht="36.75" customHeight="1">
      <c r="A137" s="68" t="s">
        <v>57</v>
      </c>
      <c r="B137" s="96" t="s">
        <v>291</v>
      </c>
      <c r="C137" s="153">
        <f>МР!D116</f>
        <v>14741.2</v>
      </c>
      <c r="D137" s="153">
        <f>МР!E116</f>
        <v>12037.7</v>
      </c>
      <c r="E137" s="153">
        <f>МР!F116</f>
        <v>14205.7</v>
      </c>
      <c r="F137" s="43">
        <f t="shared" si="4"/>
        <v>0.9636732423411933</v>
      </c>
      <c r="G137" s="43">
        <f t="shared" si="5"/>
        <v>1.180100849830117</v>
      </c>
    </row>
    <row r="138" spans="1:7" ht="89.25" customHeight="1" hidden="1">
      <c r="A138" s="68"/>
      <c r="B138" s="67" t="s">
        <v>163</v>
      </c>
      <c r="C138" s="153">
        <v>0</v>
      </c>
      <c r="D138" s="153">
        <v>0</v>
      </c>
      <c r="E138" s="153">
        <v>0</v>
      </c>
      <c r="F138" s="43" t="e">
        <f t="shared" si="4"/>
        <v>#DIV/0!</v>
      </c>
      <c r="G138" s="43" t="e">
        <f t="shared" si="5"/>
        <v>#DIV/0!</v>
      </c>
    </row>
    <row r="139" spans="1:7" ht="36.75" customHeight="1">
      <c r="A139" s="68" t="s">
        <v>58</v>
      </c>
      <c r="B139" s="67" t="s">
        <v>284</v>
      </c>
      <c r="C139" s="153">
        <f>МР!D124</f>
        <v>6522.5</v>
      </c>
      <c r="D139" s="153">
        <f>МР!E124</f>
        <v>3605.7</v>
      </c>
      <c r="E139" s="153">
        <f>МР!F124</f>
        <v>6477.9</v>
      </c>
      <c r="F139" s="43">
        <f t="shared" si="4"/>
        <v>0.9931621310847067</v>
      </c>
      <c r="G139" s="43">
        <f t="shared" si="5"/>
        <v>1.7965720941842083</v>
      </c>
    </row>
    <row r="140" spans="1:7" ht="34.5" customHeight="1">
      <c r="A140" s="94" t="s">
        <v>59</v>
      </c>
      <c r="B140" s="95" t="s">
        <v>120</v>
      </c>
      <c r="C140" s="155">
        <f>C141+C142</f>
        <v>30607.7</v>
      </c>
      <c r="D140" s="155">
        <f>D141+D142</f>
        <v>23653.899999999998</v>
      </c>
      <c r="E140" s="155">
        <f>E141+E142</f>
        <v>30480.5</v>
      </c>
      <c r="F140" s="43">
        <f t="shared" si="4"/>
        <v>0.9958441829997027</v>
      </c>
      <c r="G140" s="43">
        <f t="shared" si="5"/>
        <v>1.2886035706585384</v>
      </c>
    </row>
    <row r="141" spans="1:7" ht="34.5" customHeight="1">
      <c r="A141" s="68" t="s">
        <v>60</v>
      </c>
      <c r="B141" s="67" t="s">
        <v>121</v>
      </c>
      <c r="C141" s="153">
        <f>'МО г.Ртищево'!D95</f>
        <v>29736.2</v>
      </c>
      <c r="D141" s="153">
        <f>'МО г.Ртищево'!E95</f>
        <v>23019.8</v>
      </c>
      <c r="E141" s="153">
        <f>'МО г.Ртищево'!F95</f>
        <v>29662.1</v>
      </c>
      <c r="F141" s="43">
        <f t="shared" si="4"/>
        <v>0.9975080877852583</v>
      </c>
      <c r="G141" s="43">
        <f t="shared" si="5"/>
        <v>1.2885472506277205</v>
      </c>
    </row>
    <row r="142" spans="1:7" ht="34.5" customHeight="1">
      <c r="A142" s="68" t="s">
        <v>122</v>
      </c>
      <c r="B142" s="67" t="s">
        <v>123</v>
      </c>
      <c r="C142" s="153">
        <f>МР!D127</f>
        <v>871.5</v>
      </c>
      <c r="D142" s="153">
        <f>МР!E127</f>
        <v>634.1</v>
      </c>
      <c r="E142" s="153">
        <f>МР!F127</f>
        <v>818.4</v>
      </c>
      <c r="F142" s="43">
        <f t="shared" si="4"/>
        <v>0.9390705679862306</v>
      </c>
      <c r="G142" s="43">
        <f t="shared" si="5"/>
        <v>1.2906481627503548</v>
      </c>
    </row>
    <row r="143" spans="1:7" ht="34.5" customHeight="1">
      <c r="A143" s="94" t="s">
        <v>124</v>
      </c>
      <c r="B143" s="95" t="s">
        <v>125</v>
      </c>
      <c r="C143" s="155">
        <f>C144</f>
        <v>629.9</v>
      </c>
      <c r="D143" s="155">
        <f>D144</f>
        <v>394.5</v>
      </c>
      <c r="E143" s="155">
        <f>E144</f>
        <v>626.2</v>
      </c>
      <c r="F143" s="43">
        <f t="shared" si="4"/>
        <v>0.9941260517542468</v>
      </c>
      <c r="G143" s="43">
        <f t="shared" si="5"/>
        <v>1.5873257287705957</v>
      </c>
    </row>
    <row r="144" spans="1:7" ht="34.5" customHeight="1">
      <c r="A144" s="68" t="s">
        <v>126</v>
      </c>
      <c r="B144" s="67" t="s">
        <v>127</v>
      </c>
      <c r="C144" s="153">
        <f>МР!D130+'МО г.Ртищево'!D97</f>
        <v>629.9</v>
      </c>
      <c r="D144" s="153">
        <f>МР!E130+'МО г.Ртищево'!E97</f>
        <v>394.5</v>
      </c>
      <c r="E144" s="153">
        <f>МР!F130+'МО г.Ртищево'!F97</f>
        <v>626.2</v>
      </c>
      <c r="F144" s="43">
        <f t="shared" si="4"/>
        <v>0.9941260517542468</v>
      </c>
      <c r="G144" s="43">
        <f t="shared" si="5"/>
        <v>1.5873257287705957</v>
      </c>
    </row>
    <row r="145" spans="1:7" ht="34.5" customHeight="1">
      <c r="A145" s="94" t="s">
        <v>128</v>
      </c>
      <c r="B145" s="95" t="s">
        <v>129</v>
      </c>
      <c r="C145" s="155">
        <f>C146</f>
        <v>493.8</v>
      </c>
      <c r="D145" s="155">
        <f>D146</f>
        <v>1650</v>
      </c>
      <c r="E145" s="155">
        <f>E146</f>
        <v>422.6</v>
      </c>
      <c r="F145" s="43">
        <f t="shared" si="4"/>
        <v>0.8558120696638315</v>
      </c>
      <c r="G145" s="43">
        <f t="shared" si="5"/>
        <v>0.25612121212121214</v>
      </c>
    </row>
    <row r="146" spans="1:7" ht="34.5" customHeight="1">
      <c r="A146" s="68" t="s">
        <v>131</v>
      </c>
      <c r="B146" s="67" t="s">
        <v>130</v>
      </c>
      <c r="C146" s="153">
        <f>МР!D132</f>
        <v>493.8</v>
      </c>
      <c r="D146" s="153">
        <f>МР!E132</f>
        <v>1650</v>
      </c>
      <c r="E146" s="153">
        <f>МР!F132</f>
        <v>422.6</v>
      </c>
      <c r="F146" s="43">
        <f t="shared" si="4"/>
        <v>0.8558120696638315</v>
      </c>
      <c r="G146" s="43">
        <f t="shared" si="5"/>
        <v>0.25612121212121214</v>
      </c>
    </row>
    <row r="147" spans="1:7" ht="22.5" customHeight="1">
      <c r="A147" s="68"/>
      <c r="B147" s="66" t="s">
        <v>62</v>
      </c>
      <c r="C147" s="155">
        <f>C40+C57+C59+C66+C86+C126+C132+C135+C140+C143+C145+C124</f>
        <v>806193.6000000001</v>
      </c>
      <c r="D147" s="155">
        <f>D40+D57+D59+D66+D86+D126+D132+D135+D140+D143+D145+D124</f>
        <v>641726.8999999999</v>
      </c>
      <c r="E147" s="155">
        <f>E40+E57+E59+E66+E86+E126+E132+E135+E140+E143+E145+E124</f>
        <v>794649.1999999998</v>
      </c>
      <c r="F147" s="43">
        <f t="shared" si="4"/>
        <v>0.9856803626324989</v>
      </c>
      <c r="G147" s="43">
        <f t="shared" si="5"/>
        <v>1.2382980984590173</v>
      </c>
    </row>
    <row r="148" spans="3:6" ht="18.75">
      <c r="C148" s="53"/>
      <c r="D148" s="53"/>
      <c r="E148" s="53"/>
      <c r="F148" s="162"/>
    </row>
    <row r="149" spans="3:6" ht="18">
      <c r="C149" s="53"/>
      <c r="D149" s="53"/>
      <c r="E149" s="53"/>
      <c r="F149" s="163"/>
    </row>
    <row r="150" spans="2:6" ht="18">
      <c r="B150" s="100" t="s">
        <v>415</v>
      </c>
      <c r="C150" s="53"/>
      <c r="D150" s="53"/>
      <c r="E150" s="53">
        <v>12625.1</v>
      </c>
      <c r="F150" s="164"/>
    </row>
    <row r="151" spans="2:6" ht="18">
      <c r="B151" s="101" t="s">
        <v>432</v>
      </c>
      <c r="C151" s="53"/>
      <c r="D151" s="53"/>
      <c r="E151" s="53">
        <v>5000</v>
      </c>
      <c r="F151" s="164"/>
    </row>
    <row r="152" spans="2:6" ht="18" hidden="1">
      <c r="B152" s="100" t="s">
        <v>78</v>
      </c>
      <c r="C152" s="53"/>
      <c r="D152" s="53"/>
      <c r="E152" s="53"/>
      <c r="F152" s="164"/>
    </row>
    <row r="153" spans="2:7" ht="18.75" hidden="1">
      <c r="B153" s="100" t="s">
        <v>79</v>
      </c>
      <c r="C153" s="53"/>
      <c r="D153" s="53"/>
      <c r="E153" s="53"/>
      <c r="F153" s="164"/>
      <c r="G153" s="59"/>
    </row>
    <row r="154" spans="2:6" ht="18" hidden="1">
      <c r="B154" s="100"/>
      <c r="C154" s="53"/>
      <c r="D154" s="53"/>
      <c r="E154" s="53"/>
      <c r="F154" s="164"/>
    </row>
    <row r="155" spans="2:6" ht="18" hidden="1">
      <c r="B155" s="100" t="s">
        <v>80</v>
      </c>
      <c r="C155" s="53"/>
      <c r="D155" s="53"/>
      <c r="E155" s="53"/>
      <c r="F155" s="164"/>
    </row>
    <row r="156" spans="2:7" ht="18.75" hidden="1">
      <c r="B156" s="100" t="s">
        <v>81</v>
      </c>
      <c r="C156" s="53"/>
      <c r="D156" s="53"/>
      <c r="E156" s="53"/>
      <c r="F156" s="164"/>
      <c r="G156" s="60"/>
    </row>
    <row r="157" spans="2:6" ht="18" hidden="1">
      <c r="B157" s="100"/>
      <c r="C157" s="53"/>
      <c r="D157" s="53"/>
      <c r="E157" s="53"/>
      <c r="F157" s="164"/>
    </row>
    <row r="158" spans="2:6" ht="18" hidden="1">
      <c r="B158" s="100" t="s">
        <v>82</v>
      </c>
      <c r="C158" s="53"/>
      <c r="D158" s="53"/>
      <c r="E158" s="53"/>
      <c r="F158" s="164"/>
    </row>
    <row r="159" spans="2:7" ht="18.75" hidden="1">
      <c r="B159" s="100" t="s">
        <v>83</v>
      </c>
      <c r="C159" s="53"/>
      <c r="D159" s="53"/>
      <c r="E159" s="53"/>
      <c r="F159" s="164"/>
      <c r="G159" s="61"/>
    </row>
    <row r="160" spans="2:6" ht="18" hidden="1">
      <c r="B160" s="100"/>
      <c r="C160" s="53"/>
      <c r="D160" s="53"/>
      <c r="E160" s="53"/>
      <c r="F160" s="164"/>
    </row>
    <row r="161" spans="2:6" ht="18">
      <c r="B161" s="101" t="s">
        <v>433</v>
      </c>
      <c r="C161" s="53"/>
      <c r="D161" s="53"/>
      <c r="E161" s="53">
        <v>8500</v>
      </c>
      <c r="F161" s="164"/>
    </row>
    <row r="162" spans="1:7" ht="18.75">
      <c r="A162" s="98"/>
      <c r="B162" s="100"/>
      <c r="C162" s="53"/>
      <c r="D162" s="53"/>
      <c r="E162" s="53"/>
      <c r="F162" s="164"/>
      <c r="G162" s="62"/>
    </row>
    <row r="163" spans="1:6" ht="12" customHeight="1" hidden="1">
      <c r="A163" s="98"/>
      <c r="B163" s="100"/>
      <c r="C163" s="53"/>
      <c r="D163" s="53"/>
      <c r="E163" s="53"/>
      <c r="F163" s="164"/>
    </row>
    <row r="164" spans="1:6" ht="5.25" customHeight="1" hidden="1">
      <c r="A164" s="98"/>
      <c r="B164" s="100"/>
      <c r="C164" s="53"/>
      <c r="D164" s="53"/>
      <c r="E164" s="53"/>
      <c r="F164" s="164"/>
    </row>
    <row r="165" spans="1:7" ht="45" customHeight="1">
      <c r="A165" s="98"/>
      <c r="B165" s="100" t="s">
        <v>86</v>
      </c>
      <c r="C165" s="53"/>
      <c r="D165" s="53"/>
      <c r="E165" s="53">
        <f>E150+E35-E147-E161+E151</f>
        <v>20151.300000000163</v>
      </c>
      <c r="F165" s="164"/>
      <c r="G165" s="63"/>
    </row>
    <row r="166" spans="1:6" ht="18">
      <c r="A166" s="98"/>
      <c r="C166" s="53"/>
      <c r="D166" s="53"/>
      <c r="E166" s="53"/>
      <c r="F166" s="164"/>
    </row>
    <row r="167" spans="1:6" ht="18" hidden="1">
      <c r="A167" s="98"/>
      <c r="C167" s="53"/>
      <c r="D167" s="53"/>
      <c r="E167" s="53"/>
      <c r="F167" s="164"/>
    </row>
    <row r="168" spans="1:6" ht="18">
      <c r="A168" s="98"/>
      <c r="B168" s="100" t="s">
        <v>87</v>
      </c>
      <c r="C168" s="53"/>
      <c r="D168" s="53"/>
      <c r="E168" s="53"/>
      <c r="F168" s="164"/>
    </row>
    <row r="169" spans="1:6" ht="18">
      <c r="A169" s="98"/>
      <c r="B169" s="100" t="s">
        <v>88</v>
      </c>
      <c r="C169" s="53"/>
      <c r="D169" s="53"/>
      <c r="E169" s="53"/>
      <c r="F169" s="164"/>
    </row>
    <row r="170" spans="1:6" ht="18">
      <c r="A170" s="98"/>
      <c r="B170" s="100" t="s">
        <v>89</v>
      </c>
      <c r="C170" s="53"/>
      <c r="D170" s="53"/>
      <c r="E170" s="53"/>
      <c r="F170" s="164"/>
    </row>
  </sheetData>
  <sheetProtection/>
  <autoFilter ref="A38:G147"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2017-12-12T11:42:48Z</cp:lastPrinted>
  <dcterms:created xsi:type="dcterms:W3CDTF">1996-10-08T23:32:33Z</dcterms:created>
  <dcterms:modified xsi:type="dcterms:W3CDTF">2018-10-01T10:38:38Z</dcterms:modified>
  <cp:category/>
  <cp:version/>
  <cp:contentType/>
  <cp:contentStatus/>
</cp:coreProperties>
</file>