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<sst xmlns="http://schemas.openxmlformats.org/spreadsheetml/2006/main" count="1305" uniqueCount="396">
  <si>
    <t>ЦП «Обеспечение жильем молодых семей» на 2011-2015 годы</t>
  </si>
  <si>
    <t>ЦП  «Обеспечение жилыми помещениями молодых семей»</t>
  </si>
  <si>
    <t>Благоустройство, в т.ч.: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</si>
  <si>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</si>
  <si>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</si>
  <si>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4910100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</si>
  <si>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</si>
  <si>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</si>
  <si>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</si>
  <si>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</si>
  <si>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</si>
  <si>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</si>
  <si>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</si>
  <si>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</si>
  <si>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</si>
  <si>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</si>
  <si>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</si>
  <si>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</si>
  <si>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</si>
  <si>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</si>
  <si>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</si>
  <si>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</si>
  <si>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</si>
  <si>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</si>
  <si>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</si>
  <si>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</si>
  <si>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</si>
  <si>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</si>
  <si>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</si>
  <si>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</si>
  <si>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</si>
  <si>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</si>
  <si>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</si>
  <si>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</si>
  <si>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</si>
  <si>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</si>
  <si>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</si>
  <si>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</si>
  <si>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</si>
  <si>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</si>
  <si>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</si>
  <si>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</si>
  <si>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</si>
  <si>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</si>
  <si>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</si>
  <si>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</si>
  <si>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</si>
  <si>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</si>
  <si>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</si>
  <si>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</si>
  <si>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</si>
  <si>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</si>
  <si>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</si>
  <si>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</si>
  <si>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</si>
  <si>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</si>
  <si>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</si>
  <si>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</si>
  <si>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</si>
  <si>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</si>
  <si>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</si>
  <si>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</si>
  <si>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</si>
  <si>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</si>
  <si>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</si>
  <si>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</si>
  <si>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</si>
  <si>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</si>
  <si>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</si>
  <si>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</si>
  <si>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</si>
  <si>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</si>
  <si>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</si>
  <si>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</si>
  <si>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</si>
  <si>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</si>
  <si>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</si>
  <si>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</si>
  <si>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</si>
  <si>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</si>
  <si>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</si>
  <si>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</si>
  <si>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</si>
  <si>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</si>
  <si>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</si>
  <si>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</si>
  <si>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</si>
  <si>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</si>
  <si>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</si>
  <si>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</si>
  <si>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</si>
  <si>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</si>
  <si>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</si>
  <si>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</si>
  <si>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</si>
  <si>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</si>
  <si>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</si>
  <si>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</si>
  <si>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</si>
  <si>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</si>
  <si>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</si>
  <si>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</si>
  <si>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</si>
  <si>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</si>
  <si>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</si>
  <si>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</si>
  <si>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</si>
  <si>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</si>
  <si>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</si>
  <si>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</si>
  <si>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</si>
  <si>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</si>
  <si>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</si>
  <si>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</si>
  <si>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</si>
  <si>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</si>
  <si>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</si>
  <si>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</si>
  <si>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</si>
  <si>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</si>
  <si>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</si>
  <si>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</si>
  <si>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</si>
  <si>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</si>
  <si>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</si>
  <si>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</si>
  <si>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</si>
  <si>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</si>
  <si>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</si>
  <si>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</si>
  <si>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</si>
  <si>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</si>
  <si>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</si>
  <si>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</si>
  <si>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</si>
  <si>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</si>
  <si>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</si>
  <si>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</si>
  <si>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</si>
  <si>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</si>
  <si>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</si>
  <si>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</si>
  <si>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</si>
  <si>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</si>
  <si>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</si>
  <si>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</si>
  <si>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</si>
  <si>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</si>
  <si>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</si>
  <si>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</si>
  <si>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</si>
  <si>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</si>
  <si>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0</t>
  </si>
  <si>
    <t>% к год.плану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</si>
  <si>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</si>
  <si>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</si>
  <si>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</si>
  <si>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</si>
  <si>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</si>
  <si>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</si>
  <si>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</si>
  <si>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</si>
  <si>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</si>
  <si>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</si>
  <si>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</si>
  <si>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</si>
  <si>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</si>
  <si>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</si>
  <si>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</si>
  <si>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</si>
  <si>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</si>
  <si>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</si>
  <si>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</si>
  <si>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>0900200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</si>
  <si>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</si>
  <si>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</si>
  <si>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</si>
  <si>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</si>
  <si>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7955700</t>
  </si>
  <si>
    <t>МЦП "Профилактика терроризма и экстремизма в Ртищевском районе на 2013 г.г."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</si>
  <si>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</si>
  <si>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</si>
  <si>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</si>
  <si>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</si>
  <si>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Исполнение полномочий по соглашениям на организацию в границах поселений тепло-водоснабжения, водоотведения, снабжения населения топливом (убытки), в том числе: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</si>
  <si>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</si>
  <si>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</si>
  <si>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</si>
  <si>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</si>
  <si>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</si>
  <si>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</si>
  <si>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Молодежная политика и оздоровление детей, в том числе: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</si>
  <si>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</si>
  <si>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</si>
  <si>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</si>
  <si>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</si>
  <si>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</si>
  <si>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</si>
  <si>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</si>
  <si>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</si>
  <si>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</si>
  <si>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</si>
  <si>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</si>
  <si>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</si>
  <si>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</si>
  <si>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возм затрат по сод.помещ.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</si>
  <si>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</si>
  <si>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</si>
  <si>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</si>
  <si>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</si>
  <si>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МЦП "Экологическое оздоровление Краснозвездинского муниципального образования на 2009-2013 г.г."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</si>
  <si>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</si>
  <si>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</si>
  <si>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</si>
  <si>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</si>
  <si>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</si>
  <si>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выполнение других обязательств</t>
  </si>
  <si>
    <t>7954206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</si>
  <si>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</si>
  <si>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</si>
  <si>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</si>
  <si>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</si>
  <si>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 xml:space="preserve"> выполнение других обязательств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</si>
  <si>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</si>
  <si>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</si>
  <si>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</si>
  <si>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</si>
  <si>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9414100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</si>
  <si>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</si>
  <si>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</si>
  <si>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</si>
  <si>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</si>
  <si>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средств областного дорожного фонда</t>
  </si>
  <si>
    <t>5207610</t>
  </si>
  <si>
    <t>Подпрограмма "Ремонт автомобильных дорог и искусственных сооружений на них в границах городских и сельских поселений"</t>
  </si>
  <si>
    <t>7530000</t>
  </si>
  <si>
    <t>9510100</t>
  </si>
  <si>
    <t>7230000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</si>
  <si>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</si>
  <si>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</si>
  <si>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</si>
  <si>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1401  5107290</t>
  </si>
  <si>
    <t>5107350   1004</t>
  </si>
  <si>
    <t>Прочие межбюджетные трансферты из бюджета муниципального района бюджетам поселений</t>
  </si>
  <si>
    <t>1401  9819100</t>
  </si>
  <si>
    <t>1403  9829200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</si>
  <si>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</si>
  <si>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</si>
  <si>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</si>
  <si>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</si>
  <si>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</si>
  <si>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</si>
  <si>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 xml:space="preserve"> Возмещение расходов на оплату жилого помещения и коммунальных услуг отдельным категориям граждан, проживающим и работающим в сельской местности, рабочих поселках</t>
  </si>
  <si>
    <t>9960000  1003</t>
  </si>
  <si>
    <t>Обеспечение деятельности представительного органа муниципального образования</t>
  </si>
  <si>
    <t>Подпрограмма "Проведение усиления антитеррористической защищенности населения на территории Ртищевского муниципального района"</t>
  </si>
  <si>
    <t>7910000</t>
  </si>
  <si>
    <t>7920000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</si>
  <si>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</si>
  <si>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7930000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</si>
  <si>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района"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</si>
  <si>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</si>
  <si>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</si>
  <si>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8001000</t>
  </si>
  <si>
    <t>Улучшение эстетического состояния города (озеленение)</t>
  </si>
  <si>
    <t>8003000</t>
  </si>
  <si>
    <t>Создание мест для полноценного отдыха граждан</t>
  </si>
  <si>
    <t>8004000</t>
  </si>
  <si>
    <t>Улучшение эстетического вида территорий городских кладбищ</t>
  </si>
  <si>
    <t>8005000</t>
  </si>
  <si>
    <t>Улучшение архитектурного вида города</t>
  </si>
  <si>
    <t>8006000</t>
  </si>
  <si>
    <t>Отлов и содержание безнадзорных животных</t>
  </si>
  <si>
    <t>9530100</t>
  </si>
  <si>
    <t>9530300</t>
  </si>
  <si>
    <t>9332000</t>
  </si>
  <si>
    <t>Предоставление субсидий бюджетным учреждениям (ДЮСШ)</t>
  </si>
  <si>
    <t>Предоставление субсидий бюджетным учреждениям  (ФОК, Локомотив)</t>
  </si>
  <si>
    <t>Озеленение</t>
  </si>
  <si>
    <t>9530500</t>
  </si>
  <si>
    <t>9910100</t>
  </si>
  <si>
    <t>Мероприятия в области молодежной политики муниципального образования</t>
  </si>
  <si>
    <t>9920200</t>
  </si>
  <si>
    <t>9616000  1001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</si>
  <si>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</si>
  <si>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</si>
  <si>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</si>
  <si>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</si>
  <si>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</si>
  <si>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</si>
  <si>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</si>
  <si>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Выполнение других обязательств муниципального образования</t>
  </si>
  <si>
    <t>Муниципальная  программа "Обеспечение первичных мер пожарной безопасности на территории муниципального образования"</t>
  </si>
  <si>
    <t>Подпрограмма "Модернизация  объектов коммунальной инфраструктуры"</t>
  </si>
  <si>
    <t>Ведомственная целевая программа  "Комплексное благоустройство города Ртищево" на 2014 год, в том числе:</t>
  </si>
  <si>
    <t>Благоустройство, в том числе:</t>
  </si>
  <si>
    <t>В том числе внутренние обороты</t>
  </si>
  <si>
    <t>ИТОГО конс. доходы без оборотов</t>
  </si>
  <si>
    <t>9412000</t>
  </si>
  <si>
    <t>5209502  5209602</t>
  </si>
  <si>
    <t>9210100</t>
  </si>
  <si>
    <t>9130400</t>
  </si>
  <si>
    <t>9940400</t>
  </si>
  <si>
    <t>Оплата за газ для поддержания вечного огня</t>
  </si>
  <si>
    <t>Расходы на обеспечение функций центрального аппарата (компенсация уволенным отд. имущ)</t>
  </si>
  <si>
    <t>Отдел по управл.имуществом (и компенсация уволенным городского отдела имущества)</t>
  </si>
  <si>
    <t>Расходы на судебные издержки и исполнение судебных решений (Фин.управление)</t>
  </si>
  <si>
    <t>9148500</t>
  </si>
  <si>
    <t>Дорожное хозяйство (дорожные фонды), в том числе</t>
  </si>
  <si>
    <t>Топливно-энергетический комплекс, в том числе:</t>
  </si>
  <si>
    <t>Коммунальное хозяйство, в том числе:</t>
  </si>
  <si>
    <t xml:space="preserve">      - Улучшение эстетического состояния города (озеленение)</t>
  </si>
  <si>
    <t xml:space="preserve">       - Создание мест для полноценного отдыха граждан</t>
  </si>
  <si>
    <t xml:space="preserve">        -  Улучшение эстетического вида территорий городских кладбищ</t>
  </si>
  <si>
    <t xml:space="preserve">        -Улучшение архитектурного вида города</t>
  </si>
  <si>
    <t xml:space="preserve">        - Отлов и содержание безнадзорных животных</t>
  </si>
  <si>
    <t>Акцизы на нефтепродукты</t>
  </si>
  <si>
    <t>Расходы на судебные издержки и исполнение судебных решений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</si>
  <si>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</si>
  <si>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</si>
  <si>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9932001</t>
  </si>
  <si>
    <t>Погашение задолженности по муниципальной целевой программе "Ремонт внутриквартальных проездов к дворовым территориям многоквартирных домов муниципального образования г. Ртищево в 2013 году" - строительный контроль за строительством дорог</t>
  </si>
  <si>
    <t>9414200</t>
  </si>
  <si>
    <t>Обеспечение надежности и безопасности движения по автомобильным дорогам муниципального значения" (нанесение дорожной разметки)</t>
  </si>
  <si>
    <t>7510301</t>
  </si>
  <si>
    <t>7411003</t>
  </si>
  <si>
    <t>Погашение кредиторской задолженности по формированию схемы теплоснабжения</t>
  </si>
  <si>
    <t>7230701</t>
  </si>
  <si>
    <t>Техническое обслуживание системы газораспределения и газопотребления</t>
  </si>
  <si>
    <t>7230702</t>
  </si>
  <si>
    <t>Водозабор г. Ртищево</t>
  </si>
  <si>
    <t>Подпрограмма "Обеспечение жилыми помещениями молодых семей"</t>
  </si>
  <si>
    <t>7210000</t>
  </si>
  <si>
    <t>Обеспечение мероприятий по переселению граждан из аварийного жилищного фонда (остатки 2013 года)за счет средств фонда и обл. бюджета</t>
  </si>
  <si>
    <t>5209502</t>
  </si>
  <si>
    <t>5209602</t>
  </si>
  <si>
    <t>Обеспечение мероприятий по переселению граждан из аварийного жилищного фонда за счет средств областного бюджета</t>
  </si>
  <si>
    <t>Обеспечение мероприятий по переселению граждан из аварийного жилищного фонда за счет ср-в Фонда содействия и реформирования</t>
  </si>
  <si>
    <t>Субсидии (переселение )</t>
  </si>
  <si>
    <t>Обеспечение мероприятий по переселению граждан из аварийного жилищного фонда за счет средств местного бюджета</t>
  </si>
  <si>
    <t>5209602 010000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</si>
  <si>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</si>
  <si>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</si>
  <si>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</si>
  <si>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</si>
  <si>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</si>
  <si>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5209501</t>
  </si>
  <si>
    <t>Обеспечение мероприятий по капитальному ремонту многоквартирных домов за счет ГК-Фонд содействию реформированию ЖКХ</t>
  </si>
  <si>
    <t>Субсидии (кап. ремонт))</t>
  </si>
  <si>
    <t>план на 9 месяцев</t>
  </si>
  <si>
    <t>% к плану 9 месяцев</t>
  </si>
  <si>
    <t>% к плану  месяцев</t>
  </si>
  <si>
    <t>% к плану 9 месяцев.</t>
  </si>
  <si>
    <t>0105</t>
  </si>
  <si>
    <t>0105120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</si>
  <si>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</si>
  <si>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</si>
  <si>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Иные межбюджетные трансферты бюджетам муниципальных районов области на поощрение победителей областного конкурса в агропромышленном комплексе, проведенного в 2013 году</t>
  </si>
  <si>
    <t>5307820</t>
  </si>
  <si>
    <t>Судебная система</t>
  </si>
  <si>
    <t>Межбюджетные трансферты бюджетам муниципальных районов области на поощрение победителей областного конкурса в агропромышленном комплексе</t>
  </si>
  <si>
    <t>Иные межбюджетные трансферты на государственную поддержку муниципальных учреждений культуры муниципальных образований, находящихся на территории сельских поселений</t>
  </si>
  <si>
    <t>7510302</t>
  </si>
  <si>
    <t>Обеспечение надежности и безопасности движения по автомобильным дорогам муниципального значения" (дорожные знаки)</t>
  </si>
  <si>
    <t>8100000</t>
  </si>
  <si>
    <t>Муниципальная программа "Развитие малого и среднего предпринимательства в Ртищевском районе на 2014-2015 г.г."</t>
  </si>
  <si>
    <t>6215020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</si>
  <si>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</si>
  <si>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</si>
  <si>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 xml:space="preserve">СПРАВКА
об исполнении бюджета Ртищевского района
на 01.10.2014 г.
</t>
  </si>
  <si>
    <t xml:space="preserve">СПРАВКА
об исполнении бюджета МО г. Ртищево
на 01.10.2014г.
</t>
  </si>
  <si>
    <t xml:space="preserve">СПРАВКА
об исполнении бюджета Краснозвездинского МО
на 01.10.2014г.
</t>
  </si>
  <si>
    <t xml:space="preserve">СПРАВКА
об исполнении бюджета Макаровского МО
на 01.10.2014г.
</t>
  </si>
  <si>
    <t xml:space="preserve">СПРАВКА
об исполнении бюджета Октябрьского МО
на 01.10.2014г.
</t>
  </si>
  <si>
    <t xml:space="preserve">СПРАВКА
об исполнении бюджета Салтыковского МО
на 01.10.2014г.
</t>
  </si>
  <si>
    <t xml:space="preserve">СПРАВКА
об исполнении бюджета Урусовского МО
на 01.10.2014г.
</t>
  </si>
  <si>
    <t xml:space="preserve">СПРАВКА
об исполнении бюджета Шило-Голицинского МО
на 01.10.2014г.
</t>
  </si>
  <si>
    <t xml:space="preserve">СПРАВКА
об исполнении бюджета Ртищевского района (консолидация)
на 01.10.2014г.
</t>
  </si>
  <si>
    <t>в том числе: 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</si>
  <si>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0305224</t>
  </si>
  <si>
    <t>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</si>
  <si>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08,00,23  7530000</t>
  </si>
  <si>
    <t>7230000  08.00.22</t>
  </si>
  <si>
    <t>7230703</t>
  </si>
  <si>
    <t>Монтаж газопроводных стоек в с. Ерышовка</t>
  </si>
  <si>
    <t>5209601</t>
  </si>
  <si>
    <t>Обеспечение мероприятий по капитальному ремонту многоквартирных домов за счет средств местного бюджета</t>
  </si>
  <si>
    <t>Обеспечение мероприятий по капитальному ремонту многоквартирных домов за счет средств областного бюджета</t>
  </si>
  <si>
    <t>В ТОМ ЧИСЛЕ: Исполнение полномочий по соглашениям по дорожной деятельности в отношении автомобильных дорог местного значения в границах поселений (дороги)</t>
  </si>
  <si>
    <t>Межбюджетные трансферты муниципальным районам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Саратовской области</t>
  </si>
  <si>
    <t>64,8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</si>
  <si>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</si>
  <si>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</si>
  <si>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</si>
  <si>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</si>
  <si>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Иные межбюджетные трансферты из областного бюджета (комплект книж.фондов,гос поддержку муниц уч-й культуры мо, находящихся на тер сел поселений,поощрение победителей областного конкурса в агропромышленном комплексе, помощь Украинцам)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</si>
</sst>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7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177" fontId="7" fillId="0" borderId="0" xfId="0" applyNumberFormat="1" applyFont="1" applyFill="1" applyBorder="1" applyAlignment="1">
      <alignment horizontal="left" vertical="top" wrapText="1"/>
    </xf>
    <xf numFmtId="9" fontId="7" fillId="0" borderId="10" xfId="0" applyNumberFormat="1" applyFont="1" applyFill="1" applyBorder="1" applyAlignment="1">
      <alignment horizontal="left" vertical="top" wrapText="1"/>
    </xf>
    <xf numFmtId="9" fontId="12" fillId="0" borderId="10" xfId="0" applyNumberFormat="1" applyFont="1" applyFill="1" applyBorder="1" applyAlignment="1">
      <alignment horizontal="left" vertical="top" wrapText="1"/>
    </xf>
    <xf numFmtId="9" fontId="12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2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9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177" fontId="1" fillId="33" borderId="11" xfId="0" applyNumberFormat="1" applyFont="1" applyFill="1" applyBorder="1" applyAlignment="1">
      <alignment horizontal="left" vertical="top" wrapText="1"/>
    </xf>
    <xf numFmtId="178" fontId="1" fillId="33" borderId="11" xfId="0" applyNumberFormat="1" applyFont="1" applyFill="1" applyBorder="1" applyAlignment="1">
      <alignment horizontal="left" vertical="top" wrapText="1"/>
    </xf>
    <xf numFmtId="9" fontId="2" fillId="33" borderId="11" xfId="0" applyNumberFormat="1" applyFont="1" applyFill="1" applyBorder="1" applyAlignment="1">
      <alignment horizontal="right" vertical="top" wrapText="1"/>
    </xf>
    <xf numFmtId="9" fontId="2" fillId="33" borderId="11" xfId="0" applyNumberFormat="1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left"/>
    </xf>
    <xf numFmtId="0" fontId="0" fillId="33" borderId="11" xfId="0" applyFont="1" applyFill="1" applyBorder="1" applyAlignment="1">
      <alignment horizontal="left"/>
    </xf>
    <xf numFmtId="49" fontId="9" fillId="33" borderId="11" xfId="0" applyNumberFormat="1" applyFont="1" applyFill="1" applyBorder="1" applyAlignment="1">
      <alignment horizontal="left" vertical="top" wrapText="1"/>
    </xf>
    <xf numFmtId="178" fontId="2" fillId="33" borderId="11" xfId="0" applyNumberFormat="1" applyFont="1" applyFill="1" applyBorder="1" applyAlignment="1">
      <alignment horizontal="left" vertical="top" wrapText="1"/>
    </xf>
    <xf numFmtId="177" fontId="0" fillId="33" borderId="0" xfId="0" applyNumberFormat="1" applyFont="1" applyFill="1" applyAlignment="1">
      <alignment horizontal="left"/>
    </xf>
    <xf numFmtId="9" fontId="2" fillId="33" borderId="11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top" wrapText="1"/>
    </xf>
    <xf numFmtId="0" fontId="1" fillId="33" borderId="12" xfId="54" applyNumberFormat="1" applyFont="1" applyFill="1" applyBorder="1" applyAlignment="1" applyProtection="1">
      <alignment horizontal="left" vertical="center" wrapText="1"/>
      <protection hidden="1"/>
    </xf>
    <xf numFmtId="0" fontId="3" fillId="33" borderId="11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left" vertical="center" wrapText="1"/>
    </xf>
    <xf numFmtId="9" fontId="7" fillId="33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 wrapText="1"/>
    </xf>
    <xf numFmtId="177" fontId="12" fillId="33" borderId="11" xfId="0" applyNumberFormat="1" applyFont="1" applyFill="1" applyBorder="1" applyAlignment="1">
      <alignment horizontal="right" vertical="center" wrapText="1"/>
    </xf>
    <xf numFmtId="177" fontId="1" fillId="33" borderId="11" xfId="0" applyNumberFormat="1" applyFont="1" applyFill="1" applyBorder="1" applyAlignment="1">
      <alignment horizontal="right" vertical="center" wrapText="1"/>
    </xf>
    <xf numFmtId="2" fontId="1" fillId="33" borderId="11" xfId="0" applyNumberFormat="1" applyFont="1" applyFill="1" applyBorder="1" applyAlignment="1">
      <alignment horizontal="right" vertical="top" wrapText="1"/>
    </xf>
    <xf numFmtId="0" fontId="16" fillId="33" borderId="11" xfId="0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right" vertical="center" wrapText="1"/>
    </xf>
    <xf numFmtId="0" fontId="14" fillId="33" borderId="11" xfId="0" applyFont="1" applyFill="1" applyBorder="1" applyAlignment="1">
      <alignment horizontal="left" vertical="top" wrapText="1"/>
    </xf>
    <xf numFmtId="187" fontId="1" fillId="33" borderId="11" xfId="52" applyNumberFormat="1" applyFont="1" applyFill="1" applyBorder="1" applyAlignment="1" applyProtection="1">
      <alignment vertical="center" wrapText="1"/>
      <protection hidden="1"/>
    </xf>
    <xf numFmtId="187" fontId="12" fillId="33" borderId="11" xfId="52" applyNumberFormat="1" applyFont="1" applyFill="1" applyBorder="1" applyAlignment="1" applyProtection="1">
      <alignment vertical="center" wrapText="1"/>
      <protection hidden="1"/>
    </xf>
    <xf numFmtId="0" fontId="14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top" wrapText="1"/>
    </xf>
    <xf numFmtId="0" fontId="14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top" wrapText="1"/>
    </xf>
    <xf numFmtId="177" fontId="8" fillId="33" borderId="11" xfId="0" applyNumberFormat="1" applyFont="1" applyFill="1" applyBorder="1" applyAlignment="1">
      <alignment horizontal="right" vertical="center" wrapText="1"/>
    </xf>
    <xf numFmtId="9" fontId="7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177" fontId="0" fillId="33" borderId="0" xfId="0" applyNumberFormat="1" applyFont="1" applyFill="1" applyBorder="1" applyAlignment="1">
      <alignment horizontal="center"/>
    </xf>
    <xf numFmtId="177" fontId="0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178" fontId="2" fillId="33" borderId="0" xfId="0" applyNumberFormat="1" applyFont="1" applyFill="1" applyAlignment="1">
      <alignment horizontal="center"/>
    </xf>
    <xf numFmtId="177" fontId="2" fillId="33" borderId="0" xfId="0" applyNumberFormat="1" applyFont="1" applyFill="1" applyAlignment="1">
      <alignment horizontal="center"/>
    </xf>
    <xf numFmtId="0" fontId="1" fillId="33" borderId="12" xfId="54" applyNumberFormat="1" applyFont="1" applyFill="1" applyBorder="1" applyAlignment="1" applyProtection="1">
      <alignment horizontal="left" wrapText="1"/>
      <protection hidden="1"/>
    </xf>
    <xf numFmtId="49" fontId="1" fillId="33" borderId="13" xfId="54" applyNumberFormat="1" applyFont="1" applyFill="1" applyBorder="1" applyAlignment="1" applyProtection="1">
      <alignment horizontal="left" wrapText="1"/>
      <protection hidden="1"/>
    </xf>
    <xf numFmtId="49" fontId="3" fillId="33" borderId="11" xfId="0" applyNumberFormat="1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left" vertical="top" wrapText="1"/>
    </xf>
    <xf numFmtId="9" fontId="7" fillId="33" borderId="11" xfId="0" applyNumberFormat="1" applyFont="1" applyFill="1" applyBorder="1" applyAlignment="1">
      <alignment horizontal="left" vertical="top" wrapText="1"/>
    </xf>
    <xf numFmtId="49" fontId="14" fillId="33" borderId="11" xfId="0" applyNumberFormat="1" applyFont="1" applyFill="1" applyBorder="1" applyAlignment="1">
      <alignment horizontal="left" vertical="top" wrapText="1"/>
    </xf>
    <xf numFmtId="177" fontId="14" fillId="33" borderId="11" xfId="0" applyNumberFormat="1" applyFont="1" applyFill="1" applyBorder="1" applyAlignment="1">
      <alignment horizontal="left"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177" fontId="8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left"/>
    </xf>
    <xf numFmtId="177" fontId="0" fillId="33" borderId="11" xfId="0" applyNumberFormat="1" applyFont="1" applyFill="1" applyBorder="1" applyAlignment="1">
      <alignment horizontal="left"/>
    </xf>
    <xf numFmtId="177" fontId="0" fillId="33" borderId="11" xfId="0" applyNumberFormat="1" applyFont="1" applyFill="1" applyBorder="1" applyAlignment="1">
      <alignment horizontal="left" vertical="center"/>
    </xf>
    <xf numFmtId="178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9" fillId="33" borderId="14" xfId="0" applyNumberFormat="1" applyFont="1" applyFill="1" applyBorder="1" applyAlignment="1">
      <alignment horizontal="left" vertical="top" wrapText="1"/>
    </xf>
    <xf numFmtId="49" fontId="9" fillId="33" borderId="15" xfId="0" applyNumberFormat="1" applyFont="1" applyFill="1" applyBorder="1" applyAlignment="1">
      <alignment horizontal="left" vertical="top" wrapText="1"/>
    </xf>
    <xf numFmtId="9" fontId="1" fillId="33" borderId="11" xfId="0" applyNumberFormat="1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49" fontId="11" fillId="33" borderId="11" xfId="0" applyNumberFormat="1" applyFont="1" applyFill="1" applyBorder="1" applyAlignment="1">
      <alignment horizontal="left" vertical="top" wrapText="1"/>
    </xf>
    <xf numFmtId="9" fontId="7" fillId="33" borderId="11" xfId="0" applyNumberFormat="1" applyFont="1" applyFill="1" applyBorder="1" applyAlignment="1">
      <alignment horizontal="right" vertical="top" wrapText="1"/>
    </xf>
    <xf numFmtId="49" fontId="9" fillId="33" borderId="14" xfId="0" applyNumberFormat="1" applyFont="1" applyFill="1" applyBorder="1" applyAlignment="1">
      <alignment horizontal="left" vertical="center" wrapText="1"/>
    </xf>
    <xf numFmtId="49" fontId="9" fillId="33" borderId="15" xfId="0" applyNumberFormat="1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/>
    </xf>
    <xf numFmtId="9" fontId="1" fillId="33" borderId="11" xfId="0" applyNumberFormat="1" applyFont="1" applyFill="1" applyBorder="1" applyAlignment="1">
      <alignment horizontal="right" vertical="top" wrapText="1"/>
    </xf>
    <xf numFmtId="0" fontId="1" fillId="33" borderId="16" xfId="56" applyNumberFormat="1" applyFont="1" applyFill="1" applyBorder="1" applyAlignment="1" applyProtection="1">
      <alignment horizontal="left" wrapText="1"/>
      <protection hidden="1"/>
    </xf>
    <xf numFmtId="49" fontId="1" fillId="33" borderId="16" xfId="56" applyNumberFormat="1" applyFont="1" applyFill="1" applyBorder="1" applyAlignment="1" applyProtection="1">
      <alignment horizontal="left" wrapText="1"/>
      <protection hidden="1"/>
    </xf>
    <xf numFmtId="0" fontId="5" fillId="33" borderId="12" xfId="56" applyNumberFormat="1" applyFont="1" applyFill="1" applyBorder="1" applyAlignment="1" applyProtection="1">
      <alignment horizontal="left" wrapText="1"/>
      <protection hidden="1"/>
    </xf>
    <xf numFmtId="4" fontId="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9" fontId="2" fillId="33" borderId="11" xfId="0" applyNumberFormat="1" applyFont="1" applyFill="1" applyBorder="1" applyAlignment="1">
      <alignment horizontal="center" vertical="center" wrapText="1"/>
    </xf>
    <xf numFmtId="0" fontId="7" fillId="33" borderId="12" xfId="54" applyNumberFormat="1" applyFont="1" applyFill="1" applyBorder="1" applyAlignment="1" applyProtection="1">
      <alignment horizontal="left" vertical="center" wrapText="1"/>
      <protection hidden="1"/>
    </xf>
    <xf numFmtId="49" fontId="7" fillId="33" borderId="13" xfId="54" applyNumberFormat="1" applyFont="1" applyFill="1" applyBorder="1" applyAlignment="1" applyProtection="1">
      <alignment horizontal="left" vertical="center" wrapText="1"/>
      <protection hidden="1"/>
    </xf>
    <xf numFmtId="49" fontId="13" fillId="33" borderId="11" xfId="0" applyNumberFormat="1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 wrapText="1"/>
    </xf>
    <xf numFmtId="49" fontId="16" fillId="33" borderId="11" xfId="0" applyNumberFormat="1" applyFont="1" applyFill="1" applyBorder="1" applyAlignment="1">
      <alignment horizontal="left" vertical="top" wrapText="1"/>
    </xf>
    <xf numFmtId="49" fontId="1" fillId="33" borderId="11" xfId="52" applyNumberFormat="1" applyFont="1" applyFill="1" applyBorder="1" applyAlignment="1" applyProtection="1">
      <alignment vertical="center" wrapText="1"/>
      <protection hidden="1"/>
    </xf>
    <xf numFmtId="177" fontId="1" fillId="33" borderId="11" xfId="0" applyNumberFormat="1" applyFont="1" applyFill="1" applyBorder="1" applyAlignment="1">
      <alignment horizontal="left" vertical="center" wrapText="1"/>
    </xf>
    <xf numFmtId="49" fontId="14" fillId="33" borderId="11" xfId="0" applyNumberFormat="1" applyFont="1" applyFill="1" applyBorder="1" applyAlignment="1">
      <alignment horizontal="left" vertical="center" wrapText="1"/>
    </xf>
    <xf numFmtId="187" fontId="14" fillId="33" borderId="11" xfId="52" applyNumberFormat="1" applyFont="1" applyFill="1" applyBorder="1" applyAlignment="1" applyProtection="1">
      <alignment wrapText="1"/>
      <protection hidden="1"/>
    </xf>
    <xf numFmtId="49" fontId="14" fillId="33" borderId="11" xfId="52" applyNumberFormat="1" applyFont="1" applyFill="1" applyBorder="1" applyAlignment="1" applyProtection="1">
      <alignment wrapText="1"/>
      <protection hidden="1"/>
    </xf>
    <xf numFmtId="177" fontId="14" fillId="33" borderId="11" xfId="0" applyNumberFormat="1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vertical="top" wrapText="1"/>
    </xf>
    <xf numFmtId="49" fontId="14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177" fontId="8" fillId="33" borderId="11" xfId="0" applyNumberFormat="1" applyFont="1" applyFill="1" applyBorder="1" applyAlignment="1">
      <alignment horizontal="left" vertical="center" wrapText="1"/>
    </xf>
    <xf numFmtId="177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92" fontId="2" fillId="33" borderId="0" xfId="0" applyNumberFormat="1" applyFont="1" applyFill="1" applyAlignment="1">
      <alignment horizontal="center" vertical="center"/>
    </xf>
    <xf numFmtId="177" fontId="2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5" fillId="0" borderId="0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177" fontId="2" fillId="33" borderId="11" xfId="0" applyNumberFormat="1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49" fontId="0" fillId="33" borderId="11" xfId="0" applyNumberFormat="1" applyFont="1" applyFill="1" applyBorder="1" applyAlignment="1">
      <alignment horizontal="left"/>
    </xf>
    <xf numFmtId="0" fontId="10" fillId="33" borderId="17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177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 vertical="top" wrapText="1"/>
    </xf>
    <xf numFmtId="49" fontId="9" fillId="33" borderId="14" xfId="0" applyNumberFormat="1" applyFont="1" applyFill="1" applyBorder="1" applyAlignment="1">
      <alignment horizontal="center" vertical="top" wrapText="1"/>
    </xf>
    <xf numFmtId="49" fontId="9" fillId="33" borderId="15" xfId="0" applyNumberFormat="1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49" fontId="1" fillId="33" borderId="14" xfId="0" applyNumberFormat="1" applyFont="1" applyFill="1" applyBorder="1" applyAlignment="1">
      <alignment horizontal="left" vertical="center" wrapText="1"/>
    </xf>
    <xf numFmtId="49" fontId="1" fillId="33" borderId="15" xfId="0" applyNumberFormat="1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33" borderId="15" xfId="0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center" wrapText="1"/>
    </xf>
    <xf numFmtId="177" fontId="2" fillId="33" borderId="14" xfId="0" applyNumberFormat="1" applyFont="1" applyFill="1" applyBorder="1" applyAlignment="1">
      <alignment horizontal="center" vertical="top" wrapText="1"/>
    </xf>
    <xf numFmtId="177" fontId="2" fillId="33" borderId="15" xfId="0" applyNumberFormat="1" applyFont="1" applyFill="1" applyBorder="1" applyAlignment="1">
      <alignment horizontal="center" vertical="top" wrapText="1"/>
    </xf>
    <xf numFmtId="49" fontId="0" fillId="33" borderId="11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9" fontId="0" fillId="33" borderId="16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48"/>
  <sheetViews>
    <sheetView tabSelected="1" workbookViewId="0" topLeftCell="A1">
      <selection activeCell="E9" sqref="E9"/>
    </sheetView>
  </sheetViews>
  <sheetFormatPr defaultColWidth="9.140625" defaultRowHeight="12.75"/>
  <cols>
    <col min="1" max="1" width="6.57421875" style="36" customWidth="1"/>
    <col min="2" max="2" width="61.00390625" style="36" customWidth="1"/>
    <col min="3" max="3" width="11.28125" style="37" hidden="1" customWidth="1"/>
    <col min="4" max="4" width="18.28125" style="36" customWidth="1"/>
    <col min="5" max="5" width="17.57421875" style="36" customWidth="1"/>
    <col min="6" max="6" width="13.8515625" style="36" customWidth="1"/>
    <col min="7" max="7" width="13.8515625" style="131" customWidth="1"/>
    <col min="8" max="8" width="12.57421875" style="131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51" t="s">
        <v>369</v>
      </c>
      <c r="B1" s="151"/>
      <c r="C1" s="151"/>
      <c r="D1" s="151"/>
      <c r="E1" s="151"/>
      <c r="F1" s="151"/>
      <c r="G1" s="151"/>
      <c r="H1" s="151"/>
      <c r="I1" s="12"/>
    </row>
    <row r="2" spans="1:9" ht="12.75" customHeight="1">
      <c r="A2" s="158"/>
      <c r="B2" s="160" t="s">
        <v>6</v>
      </c>
      <c r="C2" s="161" t="s">
        <v>167</v>
      </c>
      <c r="D2" s="155" t="s">
        <v>7</v>
      </c>
      <c r="E2" s="153" t="s">
        <v>349</v>
      </c>
      <c r="F2" s="155" t="s">
        <v>8</v>
      </c>
      <c r="G2" s="157" t="s">
        <v>9</v>
      </c>
      <c r="H2" s="153" t="s">
        <v>350</v>
      </c>
      <c r="I2" s="13"/>
    </row>
    <row r="3" spans="1:9" ht="21" customHeight="1">
      <c r="A3" s="159"/>
      <c r="B3" s="160"/>
      <c r="C3" s="162"/>
      <c r="D3" s="155"/>
      <c r="E3" s="154"/>
      <c r="F3" s="155"/>
      <c r="G3" s="157"/>
      <c r="H3" s="154"/>
      <c r="I3" s="13"/>
    </row>
    <row r="4" spans="1:9" ht="15" customHeight="1">
      <c r="A4" s="143"/>
      <c r="B4" s="141" t="s">
        <v>86</v>
      </c>
      <c r="C4" s="148"/>
      <c r="D4" s="144">
        <f>D5+D6+D7+D8+D9+D10+D11+D12+D13+D14+D15+D16+D17+D18+D19+D20+D21+D23</f>
        <v>146940.09999999998</v>
      </c>
      <c r="E4" s="144">
        <f>E5+E6+E7+E8+E9+E10+E11+E12+E13+E14+E15+E16+E17+E18+E19+E20+E21+E23</f>
        <v>105618.09999999999</v>
      </c>
      <c r="F4" s="144">
        <f>F5+F6+F7+F8+F9+F10+F11+F12+F13+F14+F15+F16+F17+F18+F19+F20+F21+F23</f>
        <v>105792</v>
      </c>
      <c r="G4" s="112">
        <f>F4/D4</f>
        <v>0.7199668436322013</v>
      </c>
      <c r="H4" s="112">
        <f>F4/E4</f>
        <v>1.001646498090763</v>
      </c>
      <c r="I4" s="14"/>
    </row>
    <row r="5" spans="1:9" ht="15">
      <c r="A5" s="143"/>
      <c r="B5" s="145" t="s">
        <v>10</v>
      </c>
      <c r="C5" s="149"/>
      <c r="D5" s="32">
        <v>98630</v>
      </c>
      <c r="E5" s="32">
        <v>68500</v>
      </c>
      <c r="F5" s="32">
        <v>68557.1</v>
      </c>
      <c r="G5" s="112">
        <f aca="true" t="shared" si="0" ref="G5:G36">F5/D5</f>
        <v>0.695093784852479</v>
      </c>
      <c r="H5" s="112">
        <f aca="true" t="shared" si="1" ref="H5:H36">F5/E5</f>
        <v>1.0008335766423357</v>
      </c>
      <c r="I5" s="14"/>
    </row>
    <row r="6" spans="1:9" ht="15">
      <c r="A6" s="143"/>
      <c r="B6" s="145" t="s">
        <v>11</v>
      </c>
      <c r="C6" s="149"/>
      <c r="D6" s="32">
        <v>20000</v>
      </c>
      <c r="E6" s="32">
        <v>14800</v>
      </c>
      <c r="F6" s="32">
        <v>14810.5</v>
      </c>
      <c r="G6" s="112">
        <f t="shared" si="0"/>
        <v>0.740525</v>
      </c>
      <c r="H6" s="112">
        <f t="shared" si="1"/>
        <v>1.0007094594594594</v>
      </c>
      <c r="I6" s="14"/>
    </row>
    <row r="7" spans="1:9" ht="15">
      <c r="A7" s="143"/>
      <c r="B7" s="145" t="s">
        <v>12</v>
      </c>
      <c r="C7" s="149"/>
      <c r="D7" s="32">
        <v>2400</v>
      </c>
      <c r="E7" s="32">
        <v>2018</v>
      </c>
      <c r="F7" s="32">
        <v>2036.8</v>
      </c>
      <c r="G7" s="112">
        <f t="shared" si="0"/>
        <v>0.8486666666666667</v>
      </c>
      <c r="H7" s="112">
        <f t="shared" si="1"/>
        <v>1.0093161546085232</v>
      </c>
      <c r="I7" s="14"/>
    </row>
    <row r="8" spans="1:9" ht="15">
      <c r="A8" s="143"/>
      <c r="B8" s="145" t="s">
        <v>13</v>
      </c>
      <c r="C8" s="149"/>
      <c r="D8" s="32">
        <v>0</v>
      </c>
      <c r="E8" s="32">
        <v>0</v>
      </c>
      <c r="F8" s="32">
        <v>0</v>
      </c>
      <c r="G8" s="112">
        <v>0</v>
      </c>
      <c r="H8" s="112">
        <v>0</v>
      </c>
      <c r="I8" s="14"/>
    </row>
    <row r="9" spans="1:9" ht="15">
      <c r="A9" s="143"/>
      <c r="B9" s="145" t="s">
        <v>316</v>
      </c>
      <c r="C9" s="149"/>
      <c r="D9" s="32">
        <v>3607.4</v>
      </c>
      <c r="E9" s="32">
        <v>3607.4</v>
      </c>
      <c r="F9" s="32">
        <v>3717.5</v>
      </c>
      <c r="G9" s="112">
        <f t="shared" si="0"/>
        <v>1.030520596551533</v>
      </c>
      <c r="H9" s="112">
        <f t="shared" si="1"/>
        <v>1.030520596551533</v>
      </c>
      <c r="I9" s="14"/>
    </row>
    <row r="10" spans="1:9" ht="15">
      <c r="A10" s="143"/>
      <c r="B10" s="145" t="s">
        <v>14</v>
      </c>
      <c r="C10" s="149"/>
      <c r="D10" s="32">
        <v>0</v>
      </c>
      <c r="E10" s="32">
        <v>0</v>
      </c>
      <c r="F10" s="32">
        <v>0</v>
      </c>
      <c r="G10" s="112">
        <v>0</v>
      </c>
      <c r="H10" s="112">
        <v>0</v>
      </c>
      <c r="I10" s="14"/>
    </row>
    <row r="11" spans="1:9" ht="15">
      <c r="A11" s="143"/>
      <c r="B11" s="145" t="s">
        <v>111</v>
      </c>
      <c r="C11" s="149"/>
      <c r="D11" s="32">
        <v>3214</v>
      </c>
      <c r="E11" s="32">
        <v>2394</v>
      </c>
      <c r="F11" s="32">
        <v>2410.8</v>
      </c>
      <c r="G11" s="112">
        <f t="shared" si="0"/>
        <v>0.7500933416303672</v>
      </c>
      <c r="H11" s="112">
        <f t="shared" si="1"/>
        <v>1.0070175438596491</v>
      </c>
      <c r="I11" s="14"/>
    </row>
    <row r="12" spans="1:9" ht="15">
      <c r="A12" s="143"/>
      <c r="B12" s="145" t="s">
        <v>15</v>
      </c>
      <c r="C12" s="149"/>
      <c r="D12" s="32">
        <v>0</v>
      </c>
      <c r="E12" s="32">
        <v>0</v>
      </c>
      <c r="F12" s="32">
        <v>0</v>
      </c>
      <c r="G12" s="112">
        <v>0</v>
      </c>
      <c r="H12" s="112">
        <v>0</v>
      </c>
      <c r="I12" s="14"/>
    </row>
    <row r="13" spans="1:9" ht="15">
      <c r="A13" s="143"/>
      <c r="B13" s="145" t="s">
        <v>16</v>
      </c>
      <c r="C13" s="149"/>
      <c r="D13" s="32">
        <v>3807.5</v>
      </c>
      <c r="E13" s="32">
        <v>2757.5</v>
      </c>
      <c r="F13" s="32">
        <v>2827.4</v>
      </c>
      <c r="G13" s="112">
        <f t="shared" si="0"/>
        <v>0.7425869993434012</v>
      </c>
      <c r="H13" s="112">
        <f t="shared" si="1"/>
        <v>1.0253490480507708</v>
      </c>
      <c r="I13" s="14"/>
    </row>
    <row r="14" spans="1:9" ht="15">
      <c r="A14" s="143"/>
      <c r="B14" s="145" t="s">
        <v>17</v>
      </c>
      <c r="C14" s="149"/>
      <c r="D14" s="32">
        <v>828.5</v>
      </c>
      <c r="E14" s="32">
        <v>650</v>
      </c>
      <c r="F14" s="32">
        <v>619.7</v>
      </c>
      <c r="G14" s="112">
        <f t="shared" si="0"/>
        <v>0.7479782739891371</v>
      </c>
      <c r="H14" s="112">
        <f t="shared" si="1"/>
        <v>0.9533846153846155</v>
      </c>
      <c r="I14" s="14"/>
    </row>
    <row r="15" spans="1:9" ht="15">
      <c r="A15" s="143"/>
      <c r="B15" s="145" t="s">
        <v>18</v>
      </c>
      <c r="C15" s="149"/>
      <c r="D15" s="32">
        <v>50</v>
      </c>
      <c r="E15" s="32">
        <v>50</v>
      </c>
      <c r="F15" s="32">
        <v>51.4</v>
      </c>
      <c r="G15" s="112">
        <v>0</v>
      </c>
      <c r="H15" s="112">
        <v>0</v>
      </c>
      <c r="I15" s="14"/>
    </row>
    <row r="16" spans="1:9" ht="15">
      <c r="A16" s="143"/>
      <c r="B16" s="145" t="s">
        <v>19</v>
      </c>
      <c r="C16" s="149"/>
      <c r="D16" s="32">
        <v>0</v>
      </c>
      <c r="E16" s="32">
        <v>0</v>
      </c>
      <c r="F16" s="32">
        <v>0</v>
      </c>
      <c r="G16" s="112">
        <v>0</v>
      </c>
      <c r="H16" s="112">
        <v>0</v>
      </c>
      <c r="I16" s="14"/>
    </row>
    <row r="17" spans="1:9" ht="15">
      <c r="A17" s="143"/>
      <c r="B17" s="145" t="s">
        <v>20</v>
      </c>
      <c r="C17" s="149"/>
      <c r="D17" s="32">
        <v>810</v>
      </c>
      <c r="E17" s="32">
        <v>595</v>
      </c>
      <c r="F17" s="32">
        <v>589.1</v>
      </c>
      <c r="G17" s="112">
        <f t="shared" si="0"/>
        <v>0.727283950617284</v>
      </c>
      <c r="H17" s="112">
        <f t="shared" si="1"/>
        <v>0.9900840336134454</v>
      </c>
      <c r="I17" s="14"/>
    </row>
    <row r="18" spans="1:9" ht="15" hidden="1">
      <c r="A18" s="143"/>
      <c r="B18" s="145"/>
      <c r="C18" s="149"/>
      <c r="D18" s="32">
        <v>0</v>
      </c>
      <c r="E18" s="32">
        <v>0</v>
      </c>
      <c r="F18" s="32"/>
      <c r="G18" s="112">
        <v>0</v>
      </c>
      <c r="H18" s="112">
        <v>0</v>
      </c>
      <c r="I18" s="14"/>
    </row>
    <row r="19" spans="1:9" ht="15">
      <c r="A19" s="143"/>
      <c r="B19" s="145" t="s">
        <v>22</v>
      </c>
      <c r="C19" s="149"/>
      <c r="D19" s="32">
        <v>1472.5</v>
      </c>
      <c r="E19" s="32">
        <v>1472.5</v>
      </c>
      <c r="F19" s="32">
        <v>1445.5</v>
      </c>
      <c r="G19" s="112">
        <v>0</v>
      </c>
      <c r="H19" s="112">
        <v>0</v>
      </c>
      <c r="I19" s="14"/>
    </row>
    <row r="20" spans="1:9" ht="15">
      <c r="A20" s="143"/>
      <c r="B20" s="145" t="s">
        <v>23</v>
      </c>
      <c r="C20" s="149"/>
      <c r="D20" s="32">
        <v>9330.8</v>
      </c>
      <c r="E20" s="32">
        <v>6551</v>
      </c>
      <c r="F20" s="32">
        <v>6499.5</v>
      </c>
      <c r="G20" s="112">
        <f t="shared" si="0"/>
        <v>0.6965640673897201</v>
      </c>
      <c r="H20" s="112">
        <f t="shared" si="1"/>
        <v>0.9921386047931613</v>
      </c>
      <c r="I20" s="14"/>
    </row>
    <row r="21" spans="1:9" ht="15">
      <c r="A21" s="143"/>
      <c r="B21" s="145" t="s">
        <v>24</v>
      </c>
      <c r="C21" s="149"/>
      <c r="D21" s="32">
        <v>2789.4</v>
      </c>
      <c r="E21" s="32">
        <v>2222.7</v>
      </c>
      <c r="F21" s="32">
        <v>2226.7</v>
      </c>
      <c r="G21" s="112">
        <f t="shared" si="0"/>
        <v>0.7982720298272029</v>
      </c>
      <c r="H21" s="112">
        <f t="shared" si="1"/>
        <v>1.0017996130831872</v>
      </c>
      <c r="I21" s="14"/>
    </row>
    <row r="22" spans="1:9" ht="15">
      <c r="A22" s="143"/>
      <c r="B22" s="145" t="s">
        <v>25</v>
      </c>
      <c r="C22" s="149"/>
      <c r="D22" s="32">
        <v>852.8</v>
      </c>
      <c r="E22" s="32">
        <v>634</v>
      </c>
      <c r="F22" s="32">
        <v>533.9</v>
      </c>
      <c r="G22" s="112">
        <f t="shared" si="0"/>
        <v>0.6260553470919324</v>
      </c>
      <c r="H22" s="112">
        <f t="shared" si="1"/>
        <v>0.8421135646687696</v>
      </c>
      <c r="I22" s="14"/>
    </row>
    <row r="23" spans="1:9" ht="15">
      <c r="A23" s="143"/>
      <c r="B23" s="145" t="s">
        <v>26</v>
      </c>
      <c r="C23" s="149"/>
      <c r="D23" s="32">
        <v>0</v>
      </c>
      <c r="E23" s="32">
        <v>0</v>
      </c>
      <c r="F23" s="32">
        <v>0</v>
      </c>
      <c r="G23" s="112">
        <v>0</v>
      </c>
      <c r="H23" s="112">
        <v>0</v>
      </c>
      <c r="I23" s="14"/>
    </row>
    <row r="24" spans="1:9" ht="15">
      <c r="A24" s="143"/>
      <c r="B24" s="45" t="s">
        <v>85</v>
      </c>
      <c r="C24" s="50"/>
      <c r="D24" s="32">
        <f>D25+D26+D27+D28+D29+D33+D34+D30+D31+D32</f>
        <v>484407.29999999993</v>
      </c>
      <c r="E24" s="32">
        <f>E25+E26+E27+E28+E29+E33+E34+E30+E31+E32</f>
        <v>370853.6999999999</v>
      </c>
      <c r="F24" s="32">
        <f>F25+F26+F27+F28+F29+F33+F34+F30+F31+F32</f>
        <v>327614.89999999997</v>
      </c>
      <c r="G24" s="112">
        <f t="shared" si="0"/>
        <v>0.6763211454492944</v>
      </c>
      <c r="H24" s="112">
        <f t="shared" si="1"/>
        <v>0.8834073921872697</v>
      </c>
      <c r="I24" s="14"/>
    </row>
    <row r="25" spans="1:9" ht="15">
      <c r="A25" s="143"/>
      <c r="B25" s="145" t="s">
        <v>28</v>
      </c>
      <c r="C25" s="149"/>
      <c r="D25" s="32">
        <v>108376.4</v>
      </c>
      <c r="E25" s="32">
        <v>81282.3</v>
      </c>
      <c r="F25" s="32">
        <v>84330.4</v>
      </c>
      <c r="G25" s="112">
        <f t="shared" si="0"/>
        <v>0.7781251268726401</v>
      </c>
      <c r="H25" s="112">
        <f t="shared" si="1"/>
        <v>1.0375001691635202</v>
      </c>
      <c r="I25" s="14"/>
    </row>
    <row r="26" spans="1:9" ht="15">
      <c r="A26" s="143"/>
      <c r="B26" s="145" t="s">
        <v>29</v>
      </c>
      <c r="C26" s="149"/>
      <c r="D26" s="32">
        <v>349217.1</v>
      </c>
      <c r="E26" s="32">
        <v>265987.6</v>
      </c>
      <c r="F26" s="32">
        <v>231597.7</v>
      </c>
      <c r="G26" s="112">
        <f t="shared" si="0"/>
        <v>0.6631911782097727</v>
      </c>
      <c r="H26" s="112">
        <f t="shared" si="1"/>
        <v>0.8707086345378507</v>
      </c>
      <c r="I26" s="14"/>
    </row>
    <row r="27" spans="1:9" ht="15">
      <c r="A27" s="143"/>
      <c r="B27" s="145" t="s">
        <v>30</v>
      </c>
      <c r="C27" s="149"/>
      <c r="D27" s="32">
        <v>10600.5</v>
      </c>
      <c r="E27" s="32">
        <v>10600.5</v>
      </c>
      <c r="F27" s="32">
        <v>0</v>
      </c>
      <c r="G27" s="112">
        <f t="shared" si="0"/>
        <v>0</v>
      </c>
      <c r="H27" s="112">
        <f t="shared" si="1"/>
        <v>0</v>
      </c>
      <c r="I27" s="14"/>
    </row>
    <row r="28" spans="1:9" ht="29.25" customHeight="1">
      <c r="A28" s="143"/>
      <c r="B28" s="145" t="s">
        <v>221</v>
      </c>
      <c r="C28" s="149"/>
      <c r="D28" s="32">
        <v>7.6</v>
      </c>
      <c r="E28" s="32">
        <v>7.6</v>
      </c>
      <c r="F28" s="32">
        <v>7.6</v>
      </c>
      <c r="G28" s="112">
        <f t="shared" si="0"/>
        <v>1</v>
      </c>
      <c r="H28" s="112">
        <f t="shared" si="1"/>
        <v>1</v>
      </c>
      <c r="I28" s="14"/>
    </row>
    <row r="29" spans="1:9" ht="26.25" customHeight="1">
      <c r="A29" s="143"/>
      <c r="B29" s="45" t="s">
        <v>155</v>
      </c>
      <c r="C29" s="50"/>
      <c r="D29" s="32">
        <v>14420.1</v>
      </c>
      <c r="E29" s="32">
        <v>11190.1</v>
      </c>
      <c r="F29" s="32">
        <v>11522.7</v>
      </c>
      <c r="G29" s="112">
        <f t="shared" si="0"/>
        <v>0.7990721284873198</v>
      </c>
      <c r="H29" s="112">
        <f t="shared" si="1"/>
        <v>1.0297227013163421</v>
      </c>
      <c r="I29" s="14"/>
    </row>
    <row r="30" spans="1:9" ht="40.5" customHeight="1">
      <c r="A30" s="143"/>
      <c r="B30" s="145" t="s">
        <v>361</v>
      </c>
      <c r="C30" s="50"/>
      <c r="D30" s="32">
        <v>100</v>
      </c>
      <c r="E30" s="32">
        <v>100</v>
      </c>
      <c r="F30" s="32">
        <v>100</v>
      </c>
      <c r="G30" s="112">
        <f t="shared" si="0"/>
        <v>1</v>
      </c>
      <c r="H30" s="112">
        <f t="shared" si="1"/>
        <v>1</v>
      </c>
      <c r="I30" s="14"/>
    </row>
    <row r="31" spans="1:9" ht="41.25" customHeight="1">
      <c r="A31" s="143"/>
      <c r="B31" s="145" t="s">
        <v>360</v>
      </c>
      <c r="C31" s="50"/>
      <c r="D31" s="32">
        <v>20</v>
      </c>
      <c r="E31" s="32">
        <v>20</v>
      </c>
      <c r="F31" s="32">
        <v>20</v>
      </c>
      <c r="G31" s="112">
        <f t="shared" si="0"/>
        <v>1</v>
      </c>
      <c r="H31" s="112">
        <f t="shared" si="1"/>
        <v>1</v>
      </c>
      <c r="I31" s="14"/>
    </row>
    <row r="32" spans="1:9" ht="66" customHeight="1">
      <c r="A32" s="143"/>
      <c r="B32" s="145" t="s">
        <v>389</v>
      </c>
      <c r="C32" s="50"/>
      <c r="D32" s="32">
        <v>1632</v>
      </c>
      <c r="E32" s="32">
        <v>1632</v>
      </c>
      <c r="F32" s="32">
        <v>0</v>
      </c>
      <c r="G32" s="112">
        <f t="shared" si="0"/>
        <v>0</v>
      </c>
      <c r="H32" s="112">
        <f t="shared" si="1"/>
        <v>0</v>
      </c>
      <c r="I32" s="14"/>
    </row>
    <row r="33" spans="1:9" ht="17.25" customHeight="1">
      <c r="A33" s="143"/>
      <c r="B33" s="145" t="s">
        <v>31</v>
      </c>
      <c r="C33" s="149"/>
      <c r="D33" s="32">
        <v>250</v>
      </c>
      <c r="E33" s="32">
        <v>250</v>
      </c>
      <c r="F33" s="32">
        <v>252.9</v>
      </c>
      <c r="G33" s="112">
        <v>0</v>
      </c>
      <c r="H33" s="112">
        <v>0</v>
      </c>
      <c r="I33" s="14"/>
    </row>
    <row r="34" spans="1:9" ht="25.5" customHeight="1" thickBot="1">
      <c r="A34" s="143"/>
      <c r="B34" s="113" t="s">
        <v>163</v>
      </c>
      <c r="C34" s="114"/>
      <c r="D34" s="32">
        <v>-216.4</v>
      </c>
      <c r="E34" s="32">
        <v>-216.4</v>
      </c>
      <c r="F34" s="32">
        <v>-216.4</v>
      </c>
      <c r="G34" s="112">
        <f t="shared" si="0"/>
        <v>1</v>
      </c>
      <c r="H34" s="112">
        <f t="shared" si="1"/>
        <v>1</v>
      </c>
      <c r="I34" s="14"/>
    </row>
    <row r="35" spans="1:9" ht="18.75">
      <c r="A35" s="143"/>
      <c r="B35" s="47" t="s">
        <v>32</v>
      </c>
      <c r="C35" s="84"/>
      <c r="D35" s="144">
        <f>D4+D24</f>
        <v>631347.3999999999</v>
      </c>
      <c r="E35" s="144">
        <f>E4+E24</f>
        <v>476471.7999999999</v>
      </c>
      <c r="F35" s="144">
        <f>F4+F24</f>
        <v>433406.89999999997</v>
      </c>
      <c r="G35" s="112">
        <f t="shared" si="0"/>
        <v>0.6864792664070526</v>
      </c>
      <c r="H35" s="112">
        <f t="shared" si="1"/>
        <v>0.9096171064058777</v>
      </c>
      <c r="I35" s="14"/>
    </row>
    <row r="36" spans="1:9" ht="15">
      <c r="A36" s="143"/>
      <c r="B36" s="145" t="s">
        <v>112</v>
      </c>
      <c r="C36" s="149"/>
      <c r="D36" s="32">
        <f>D4</f>
        <v>146940.09999999998</v>
      </c>
      <c r="E36" s="32">
        <f>E4</f>
        <v>105618.09999999999</v>
      </c>
      <c r="F36" s="32">
        <f>F4</f>
        <v>105792</v>
      </c>
      <c r="G36" s="112">
        <f t="shared" si="0"/>
        <v>0.7199668436322013</v>
      </c>
      <c r="H36" s="112">
        <f t="shared" si="1"/>
        <v>1.001646498090763</v>
      </c>
      <c r="I36" s="14"/>
    </row>
    <row r="37" spans="1:9" ht="12.75">
      <c r="A37" s="163"/>
      <c r="B37" s="164"/>
      <c r="C37" s="164"/>
      <c r="D37" s="164"/>
      <c r="E37" s="164"/>
      <c r="F37" s="164"/>
      <c r="G37" s="164"/>
      <c r="H37" s="165"/>
      <c r="I37" s="10"/>
    </row>
    <row r="38" spans="1:9" ht="15" customHeight="1">
      <c r="A38" s="152" t="s">
        <v>165</v>
      </c>
      <c r="B38" s="155" t="s">
        <v>33</v>
      </c>
      <c r="C38" s="161" t="s">
        <v>167</v>
      </c>
      <c r="D38" s="156" t="s">
        <v>7</v>
      </c>
      <c r="E38" s="153" t="s">
        <v>349</v>
      </c>
      <c r="F38" s="156" t="s">
        <v>8</v>
      </c>
      <c r="G38" s="157" t="s">
        <v>9</v>
      </c>
      <c r="H38" s="153" t="s">
        <v>351</v>
      </c>
      <c r="I38" s="13"/>
    </row>
    <row r="39" spans="1:9" ht="13.5" customHeight="1">
      <c r="A39" s="152"/>
      <c r="B39" s="155"/>
      <c r="C39" s="162"/>
      <c r="D39" s="156"/>
      <c r="E39" s="154"/>
      <c r="F39" s="156"/>
      <c r="G39" s="157"/>
      <c r="H39" s="154"/>
      <c r="I39" s="13"/>
    </row>
    <row r="40" spans="1:9" ht="19.5" customHeight="1">
      <c r="A40" s="50" t="s">
        <v>73</v>
      </c>
      <c r="B40" s="45" t="s">
        <v>34</v>
      </c>
      <c r="C40" s="50"/>
      <c r="D40" s="85">
        <f>D41+D42+D47+D48+D45+D46+D44</f>
        <v>49107.7</v>
      </c>
      <c r="E40" s="85">
        <f>E41+E42+E47+E48+E45+E46+E44</f>
        <v>41863.7</v>
      </c>
      <c r="F40" s="85">
        <f>F41+F42+F47+F48+F45+F46+F44</f>
        <v>35666.3</v>
      </c>
      <c r="G40" s="112">
        <f aca="true" t="shared" si="2" ref="G40:G107">F40/D40</f>
        <v>0.7262873235765471</v>
      </c>
      <c r="H40" s="112">
        <f>F40/E40</f>
        <v>0.8519624400136635</v>
      </c>
      <c r="I40" s="17"/>
    </row>
    <row r="41" spans="1:9" ht="43.5" customHeight="1">
      <c r="A41" s="149" t="s">
        <v>75</v>
      </c>
      <c r="B41" s="145" t="s">
        <v>168</v>
      </c>
      <c r="C41" s="149" t="s">
        <v>223</v>
      </c>
      <c r="D41" s="32">
        <v>691.6</v>
      </c>
      <c r="E41" s="32">
        <v>638.6</v>
      </c>
      <c r="F41" s="32">
        <v>637.9</v>
      </c>
      <c r="G41" s="112">
        <f t="shared" si="2"/>
        <v>0.922353961827646</v>
      </c>
      <c r="H41" s="112">
        <f aca="true" t="shared" si="3" ref="H41:H108">F41/E41</f>
        <v>0.9989038521766364</v>
      </c>
      <c r="I41" s="15"/>
    </row>
    <row r="42" spans="1:14" ht="42.75" customHeight="1">
      <c r="A42" s="149" t="s">
        <v>76</v>
      </c>
      <c r="B42" s="145" t="s">
        <v>169</v>
      </c>
      <c r="C42" s="149" t="s">
        <v>76</v>
      </c>
      <c r="D42" s="32">
        <f>D43</f>
        <v>20873.5</v>
      </c>
      <c r="E42" s="32">
        <f>E43</f>
        <v>18741.8</v>
      </c>
      <c r="F42" s="32">
        <f>F43</f>
        <v>18014.9</v>
      </c>
      <c r="G42" s="112">
        <f t="shared" si="2"/>
        <v>0.8630512372146503</v>
      </c>
      <c r="H42" s="112">
        <f t="shared" si="3"/>
        <v>0.9612150380433044</v>
      </c>
      <c r="I42" s="18"/>
      <c r="J42" s="167"/>
      <c r="K42" s="167"/>
      <c r="L42" s="166"/>
      <c r="M42" s="166"/>
      <c r="N42" s="166"/>
    </row>
    <row r="43" spans="1:14" s="16" customFormat="1" ht="15">
      <c r="A43" s="87"/>
      <c r="B43" s="60" t="s">
        <v>37</v>
      </c>
      <c r="C43" s="87" t="s">
        <v>76</v>
      </c>
      <c r="D43" s="88">
        <v>20873.5</v>
      </c>
      <c r="E43" s="88">
        <v>18741.8</v>
      </c>
      <c r="F43" s="88">
        <v>18014.9</v>
      </c>
      <c r="G43" s="112">
        <f t="shared" si="2"/>
        <v>0.8630512372146503</v>
      </c>
      <c r="H43" s="112">
        <f t="shared" si="3"/>
        <v>0.9612150380433044</v>
      </c>
      <c r="I43" s="19"/>
      <c r="J43" s="168"/>
      <c r="K43" s="168"/>
      <c r="L43" s="166"/>
      <c r="M43" s="166"/>
      <c r="N43" s="166"/>
    </row>
    <row r="44" spans="1:14" s="16" customFormat="1" ht="44.25" customHeight="1">
      <c r="A44" s="87" t="s">
        <v>353</v>
      </c>
      <c r="B44" s="145" t="s">
        <v>355</v>
      </c>
      <c r="C44" s="87" t="s">
        <v>354</v>
      </c>
      <c r="D44" s="88">
        <v>8.7</v>
      </c>
      <c r="E44" s="88">
        <v>8.7</v>
      </c>
      <c r="F44" s="88">
        <v>8.7</v>
      </c>
      <c r="G44" s="112">
        <f t="shared" si="2"/>
        <v>1</v>
      </c>
      <c r="H44" s="112">
        <f t="shared" si="3"/>
        <v>1</v>
      </c>
      <c r="I44" s="20"/>
      <c r="J44" s="139"/>
      <c r="K44" s="139"/>
      <c r="L44" s="138"/>
      <c r="M44" s="138"/>
      <c r="N44" s="138"/>
    </row>
    <row r="45" spans="1:14" s="31" customFormat="1" ht="30" customHeight="1">
      <c r="A45" s="149" t="s">
        <v>77</v>
      </c>
      <c r="B45" s="145" t="s">
        <v>170</v>
      </c>
      <c r="C45" s="149" t="s">
        <v>77</v>
      </c>
      <c r="D45" s="32">
        <v>8598.9</v>
      </c>
      <c r="E45" s="32">
        <v>6498.1</v>
      </c>
      <c r="F45" s="32">
        <v>4703.7</v>
      </c>
      <c r="G45" s="112">
        <f t="shared" si="2"/>
        <v>0.5470118270941632</v>
      </c>
      <c r="H45" s="112">
        <f t="shared" si="3"/>
        <v>0.7238577430325787</v>
      </c>
      <c r="I45" s="15"/>
      <c r="J45" s="29"/>
      <c r="K45" s="29"/>
      <c r="L45" s="30"/>
      <c r="M45" s="30"/>
      <c r="N45" s="30"/>
    </row>
    <row r="46" spans="1:14" s="31" customFormat="1" ht="30" customHeight="1">
      <c r="A46" s="149" t="s">
        <v>218</v>
      </c>
      <c r="B46" s="145" t="s">
        <v>219</v>
      </c>
      <c r="C46" s="149" t="s">
        <v>218</v>
      </c>
      <c r="D46" s="32">
        <v>170</v>
      </c>
      <c r="E46" s="32">
        <v>170</v>
      </c>
      <c r="F46" s="32">
        <v>168.8</v>
      </c>
      <c r="G46" s="112">
        <f t="shared" si="2"/>
        <v>0.9929411764705883</v>
      </c>
      <c r="H46" s="112">
        <f t="shared" si="3"/>
        <v>0.9929411764705883</v>
      </c>
      <c r="I46" s="15"/>
      <c r="J46" s="29"/>
      <c r="K46" s="29"/>
      <c r="L46" s="30"/>
      <c r="M46" s="30"/>
      <c r="N46" s="30"/>
    </row>
    <row r="47" spans="1:9" ht="17.25" customHeight="1">
      <c r="A47" s="149" t="s">
        <v>78</v>
      </c>
      <c r="B47" s="145" t="s">
        <v>171</v>
      </c>
      <c r="C47" s="149" t="s">
        <v>78</v>
      </c>
      <c r="D47" s="32">
        <v>50</v>
      </c>
      <c r="E47" s="32">
        <v>50</v>
      </c>
      <c r="F47" s="32">
        <v>0</v>
      </c>
      <c r="G47" s="112">
        <f t="shared" si="2"/>
        <v>0</v>
      </c>
      <c r="H47" s="112">
        <f t="shared" si="3"/>
        <v>0</v>
      </c>
      <c r="I47" s="15"/>
    </row>
    <row r="48" spans="1:9" ht="18" customHeight="1">
      <c r="A48" s="115" t="s">
        <v>135</v>
      </c>
      <c r="B48" s="116" t="s">
        <v>40</v>
      </c>
      <c r="C48" s="115"/>
      <c r="D48" s="32">
        <f>D49+D50+D51+D52+D53+D55</f>
        <v>18715</v>
      </c>
      <c r="E48" s="32">
        <f>E49+E50+E51+E52+E53+E55</f>
        <v>15756.500000000002</v>
      </c>
      <c r="F48" s="32">
        <f>F49+F50+F51+F52+F53+F55</f>
        <v>12132.3</v>
      </c>
      <c r="G48" s="112">
        <f t="shared" si="2"/>
        <v>0.6482660967138658</v>
      </c>
      <c r="H48" s="112">
        <f t="shared" si="3"/>
        <v>0.7699869894963982</v>
      </c>
      <c r="I48" s="15"/>
    </row>
    <row r="49" spans="1:9" s="16" customFormat="1" ht="30" customHeight="1">
      <c r="A49" s="117"/>
      <c r="B49" s="58" t="s">
        <v>229</v>
      </c>
      <c r="C49" s="117" t="s">
        <v>230</v>
      </c>
      <c r="D49" s="88">
        <v>8828.3</v>
      </c>
      <c r="E49" s="88">
        <v>6615.1</v>
      </c>
      <c r="F49" s="88">
        <v>5934</v>
      </c>
      <c r="G49" s="112">
        <f t="shared" si="2"/>
        <v>0.6721565873384457</v>
      </c>
      <c r="H49" s="112">
        <f t="shared" si="3"/>
        <v>0.897038593520884</v>
      </c>
      <c r="I49" s="20"/>
    </row>
    <row r="50" spans="1:9" s="16" customFormat="1" ht="25.5" customHeight="1" hidden="1">
      <c r="A50" s="117"/>
      <c r="B50" s="58" t="s">
        <v>154</v>
      </c>
      <c r="C50" s="117"/>
      <c r="D50" s="88">
        <v>0</v>
      </c>
      <c r="E50" s="88">
        <v>0</v>
      </c>
      <c r="F50" s="88">
        <v>0</v>
      </c>
      <c r="G50" s="112" t="e">
        <f t="shared" si="2"/>
        <v>#DIV/0!</v>
      </c>
      <c r="H50" s="112" t="e">
        <f t="shared" si="3"/>
        <v>#DIV/0!</v>
      </c>
      <c r="I50" s="20"/>
    </row>
    <row r="51" spans="1:9" s="16" customFormat="1" ht="15">
      <c r="A51" s="117"/>
      <c r="B51" s="58" t="s">
        <v>225</v>
      </c>
      <c r="C51" s="117" t="s">
        <v>226</v>
      </c>
      <c r="D51" s="88">
        <v>30</v>
      </c>
      <c r="E51" s="88">
        <v>22.5</v>
      </c>
      <c r="F51" s="88">
        <v>0</v>
      </c>
      <c r="G51" s="112">
        <f t="shared" si="2"/>
        <v>0</v>
      </c>
      <c r="H51" s="112">
        <f t="shared" si="3"/>
        <v>0</v>
      </c>
      <c r="I51" s="20"/>
    </row>
    <row r="52" spans="1:9" s="16" customFormat="1" ht="25.5">
      <c r="A52" s="117"/>
      <c r="B52" s="58" t="s">
        <v>224</v>
      </c>
      <c r="C52" s="117" t="s">
        <v>227</v>
      </c>
      <c r="D52" s="88">
        <v>260</v>
      </c>
      <c r="E52" s="88">
        <v>260</v>
      </c>
      <c r="F52" s="88">
        <v>85</v>
      </c>
      <c r="G52" s="112">
        <f t="shared" si="2"/>
        <v>0.3269230769230769</v>
      </c>
      <c r="H52" s="112">
        <f t="shared" si="3"/>
        <v>0.3269230769230769</v>
      </c>
      <c r="I52" s="20"/>
    </row>
    <row r="53" spans="1:9" s="16" customFormat="1" ht="15">
      <c r="A53" s="117"/>
      <c r="B53" s="58" t="s">
        <v>174</v>
      </c>
      <c r="C53" s="117" t="s">
        <v>228</v>
      </c>
      <c r="D53" s="88">
        <v>5832.1</v>
      </c>
      <c r="E53" s="88">
        <v>5094.3</v>
      </c>
      <c r="F53" s="88">
        <v>2701.8</v>
      </c>
      <c r="G53" s="112">
        <f t="shared" si="2"/>
        <v>0.46326366145985154</v>
      </c>
      <c r="H53" s="112">
        <f t="shared" si="3"/>
        <v>0.5303574583357871</v>
      </c>
      <c r="I53" s="20"/>
    </row>
    <row r="54" spans="1:9" s="16" customFormat="1" ht="77.25" customHeight="1">
      <c r="A54" s="117"/>
      <c r="B54" s="58" t="s">
        <v>378</v>
      </c>
      <c r="C54" s="117" t="s">
        <v>379</v>
      </c>
      <c r="D54" s="88">
        <v>1632</v>
      </c>
      <c r="E54" s="88">
        <v>1632</v>
      </c>
      <c r="F54" s="88">
        <v>0</v>
      </c>
      <c r="G54" s="112">
        <f t="shared" si="2"/>
        <v>0</v>
      </c>
      <c r="H54" s="112">
        <f t="shared" si="3"/>
        <v>0</v>
      </c>
      <c r="I54" s="20"/>
    </row>
    <row r="55" spans="1:9" s="16" customFormat="1" ht="39" customHeight="1">
      <c r="A55" s="117"/>
      <c r="B55" s="58" t="s">
        <v>306</v>
      </c>
      <c r="C55" s="117" t="s">
        <v>307</v>
      </c>
      <c r="D55" s="88">
        <v>3764.6</v>
      </c>
      <c r="E55" s="88">
        <v>3764.6</v>
      </c>
      <c r="F55" s="88">
        <v>3411.5</v>
      </c>
      <c r="G55" s="112">
        <f t="shared" si="2"/>
        <v>0.9062051745205334</v>
      </c>
      <c r="H55" s="112">
        <f t="shared" si="3"/>
        <v>0.9062051745205334</v>
      </c>
      <c r="I55" s="20"/>
    </row>
    <row r="56" spans="1:9" ht="15">
      <c r="A56" s="50" t="s">
        <v>115</v>
      </c>
      <c r="B56" s="45" t="s">
        <v>108</v>
      </c>
      <c r="C56" s="50"/>
      <c r="D56" s="85">
        <f>D57</f>
        <v>924</v>
      </c>
      <c r="E56" s="85">
        <f>E57</f>
        <v>924</v>
      </c>
      <c r="F56" s="85">
        <f>F57</f>
        <v>924</v>
      </c>
      <c r="G56" s="112">
        <f t="shared" si="2"/>
        <v>1</v>
      </c>
      <c r="H56" s="112">
        <f t="shared" si="3"/>
        <v>1</v>
      </c>
      <c r="I56" s="15"/>
    </row>
    <row r="57" spans="1:9" ht="27.75" customHeight="1">
      <c r="A57" s="149" t="s">
        <v>116</v>
      </c>
      <c r="B57" s="145" t="s">
        <v>175</v>
      </c>
      <c r="C57" s="149" t="s">
        <v>231</v>
      </c>
      <c r="D57" s="32">
        <v>924</v>
      </c>
      <c r="E57" s="32">
        <v>924</v>
      </c>
      <c r="F57" s="32">
        <v>924</v>
      </c>
      <c r="G57" s="112">
        <f t="shared" si="2"/>
        <v>1</v>
      </c>
      <c r="H57" s="112">
        <f t="shared" si="3"/>
        <v>1</v>
      </c>
      <c r="I57" s="15"/>
    </row>
    <row r="58" spans="1:9" ht="20.25" customHeight="1">
      <c r="A58" s="50" t="s">
        <v>79</v>
      </c>
      <c r="B58" s="45" t="s">
        <v>176</v>
      </c>
      <c r="C58" s="50"/>
      <c r="D58" s="85">
        <f>D59</f>
        <v>200</v>
      </c>
      <c r="E58" s="85">
        <f>E59</f>
        <v>200</v>
      </c>
      <c r="F58" s="85">
        <f>F59</f>
        <v>199.7</v>
      </c>
      <c r="G58" s="112">
        <f t="shared" si="2"/>
        <v>0.9984999999999999</v>
      </c>
      <c r="H58" s="112">
        <f t="shared" si="3"/>
        <v>0.9984999999999999</v>
      </c>
      <c r="I58" s="15"/>
    </row>
    <row r="59" spans="1:9" ht="34.5" customHeight="1">
      <c r="A59" s="149" t="s">
        <v>164</v>
      </c>
      <c r="B59" s="145" t="s">
        <v>177</v>
      </c>
      <c r="C59" s="149"/>
      <c r="D59" s="32">
        <f>D60+D61</f>
        <v>200</v>
      </c>
      <c r="E59" s="32">
        <f>E60+E61</f>
        <v>200</v>
      </c>
      <c r="F59" s="32">
        <f>F60+F61</f>
        <v>199.7</v>
      </c>
      <c r="G59" s="112">
        <f t="shared" si="2"/>
        <v>0.9984999999999999</v>
      </c>
      <c r="H59" s="112">
        <f t="shared" si="3"/>
        <v>0.9984999999999999</v>
      </c>
      <c r="I59" s="15"/>
    </row>
    <row r="60" spans="1:9" s="16" customFormat="1" ht="27.75" customHeight="1">
      <c r="A60" s="87"/>
      <c r="B60" s="60" t="s">
        <v>323</v>
      </c>
      <c r="C60" s="87" t="s">
        <v>324</v>
      </c>
      <c r="D60" s="88">
        <v>100</v>
      </c>
      <c r="E60" s="88">
        <v>100</v>
      </c>
      <c r="F60" s="88">
        <v>99.9</v>
      </c>
      <c r="G60" s="112">
        <f t="shared" si="2"/>
        <v>0.9990000000000001</v>
      </c>
      <c r="H60" s="112">
        <f t="shared" si="3"/>
        <v>0.9990000000000001</v>
      </c>
      <c r="I60" s="20"/>
    </row>
    <row r="61" spans="1:9" s="16" customFormat="1" ht="28.5" customHeight="1">
      <c r="A61" s="87"/>
      <c r="B61" s="60" t="s">
        <v>363</v>
      </c>
      <c r="C61" s="87" t="s">
        <v>362</v>
      </c>
      <c r="D61" s="88">
        <v>100</v>
      </c>
      <c r="E61" s="88">
        <v>100</v>
      </c>
      <c r="F61" s="88">
        <v>99.8</v>
      </c>
      <c r="G61" s="112">
        <f t="shared" si="2"/>
        <v>0.998</v>
      </c>
      <c r="H61" s="112">
        <f t="shared" si="3"/>
        <v>0.998</v>
      </c>
      <c r="I61" s="20"/>
    </row>
    <row r="62" spans="1:9" s="16" customFormat="1" ht="30" customHeight="1" hidden="1">
      <c r="A62" s="87"/>
      <c r="B62" s="60" t="s">
        <v>179</v>
      </c>
      <c r="C62" s="87" t="s">
        <v>178</v>
      </c>
      <c r="D62" s="88">
        <v>0</v>
      </c>
      <c r="E62" s="88">
        <v>0</v>
      </c>
      <c r="F62" s="88">
        <v>0</v>
      </c>
      <c r="G62" s="112" t="e">
        <f t="shared" si="2"/>
        <v>#DIV/0!</v>
      </c>
      <c r="H62" s="112" t="e">
        <f t="shared" si="3"/>
        <v>#DIV/0!</v>
      </c>
      <c r="I62" s="20"/>
    </row>
    <row r="63" spans="1:9" ht="19.5" customHeight="1">
      <c r="A63" s="50" t="s">
        <v>80</v>
      </c>
      <c r="B63" s="45" t="s">
        <v>44</v>
      </c>
      <c r="C63" s="50"/>
      <c r="D63" s="85">
        <f>D67+D71+D64+D65+D66+D68</f>
        <v>19044.699999999997</v>
      </c>
      <c r="E63" s="85">
        <f>E67+E71+E64+E65+E66+E68</f>
        <v>19044.699999999997</v>
      </c>
      <c r="F63" s="85">
        <f>F67+F71+F64+F65+F66+F68</f>
        <v>8219.5</v>
      </c>
      <c r="G63" s="112">
        <f t="shared" si="2"/>
        <v>0.4315898911508189</v>
      </c>
      <c r="H63" s="112">
        <f t="shared" si="3"/>
        <v>0.4315898911508189</v>
      </c>
      <c r="I63" s="15"/>
    </row>
    <row r="64" spans="1:9" ht="33" customHeight="1">
      <c r="A64" s="149" t="s">
        <v>246</v>
      </c>
      <c r="B64" s="145" t="s">
        <v>247</v>
      </c>
      <c r="C64" s="149" t="s">
        <v>248</v>
      </c>
      <c r="D64" s="32">
        <v>1672.5</v>
      </c>
      <c r="E64" s="32">
        <v>1672.5</v>
      </c>
      <c r="F64" s="32">
        <v>1672.5</v>
      </c>
      <c r="G64" s="112">
        <f t="shared" si="2"/>
        <v>1</v>
      </c>
      <c r="H64" s="112">
        <f t="shared" si="3"/>
        <v>1</v>
      </c>
      <c r="I64" s="15"/>
    </row>
    <row r="65" spans="1:9" ht="33" customHeight="1">
      <c r="A65" s="149" t="s">
        <v>246</v>
      </c>
      <c r="B65" s="145" t="s">
        <v>326</v>
      </c>
      <c r="C65" s="149" t="s">
        <v>325</v>
      </c>
      <c r="D65" s="32">
        <v>271.6</v>
      </c>
      <c r="E65" s="32">
        <v>271.6</v>
      </c>
      <c r="F65" s="32">
        <v>206.6</v>
      </c>
      <c r="G65" s="112">
        <f t="shared" si="2"/>
        <v>0.7606774668630338</v>
      </c>
      <c r="H65" s="112">
        <f t="shared" si="3"/>
        <v>0.7606774668630338</v>
      </c>
      <c r="I65" s="15"/>
    </row>
    <row r="66" spans="1:9" ht="48.75" customHeight="1">
      <c r="A66" s="149" t="s">
        <v>356</v>
      </c>
      <c r="B66" s="145" t="s">
        <v>357</v>
      </c>
      <c r="C66" s="149" t="s">
        <v>358</v>
      </c>
      <c r="D66" s="32">
        <v>8</v>
      </c>
      <c r="E66" s="32">
        <v>8</v>
      </c>
      <c r="F66" s="32">
        <v>8</v>
      </c>
      <c r="G66" s="112">
        <f t="shared" si="2"/>
        <v>1</v>
      </c>
      <c r="H66" s="112">
        <f t="shared" si="3"/>
        <v>1</v>
      </c>
      <c r="I66" s="15"/>
    </row>
    <row r="67" spans="1:9" s="22" customFormat="1" ht="69.75" customHeight="1">
      <c r="A67" s="146" t="s">
        <v>126</v>
      </c>
      <c r="B67" s="61" t="s">
        <v>232</v>
      </c>
      <c r="C67" s="118" t="s">
        <v>233</v>
      </c>
      <c r="D67" s="119">
        <v>7538</v>
      </c>
      <c r="E67" s="119">
        <v>7538</v>
      </c>
      <c r="F67" s="119">
        <v>0</v>
      </c>
      <c r="G67" s="112">
        <f t="shared" si="2"/>
        <v>0</v>
      </c>
      <c r="H67" s="112">
        <f t="shared" si="3"/>
        <v>0</v>
      </c>
      <c r="I67" s="21"/>
    </row>
    <row r="68" spans="1:9" s="22" customFormat="1" ht="35.25" customHeight="1">
      <c r="A68" s="146"/>
      <c r="B68" s="61" t="s">
        <v>234</v>
      </c>
      <c r="C68" s="118" t="s">
        <v>235</v>
      </c>
      <c r="D68" s="119">
        <v>9445.3</v>
      </c>
      <c r="E68" s="119">
        <v>9445.3</v>
      </c>
      <c r="F68" s="119">
        <v>6307.9</v>
      </c>
      <c r="G68" s="112">
        <f t="shared" si="2"/>
        <v>0.6678347961419966</v>
      </c>
      <c r="H68" s="112">
        <f t="shared" si="3"/>
        <v>0.6678347961419966</v>
      </c>
      <c r="I68" s="21"/>
    </row>
    <row r="69" spans="1:9" s="24" customFormat="1" ht="45" customHeight="1">
      <c r="A69" s="120"/>
      <c r="B69" s="121" t="s">
        <v>388</v>
      </c>
      <c r="C69" s="122" t="s">
        <v>381</v>
      </c>
      <c r="D69" s="123">
        <v>8409.8</v>
      </c>
      <c r="E69" s="123">
        <v>8409.8</v>
      </c>
      <c r="F69" s="123">
        <v>5272.5</v>
      </c>
      <c r="G69" s="112">
        <f t="shared" si="2"/>
        <v>0.6269471331066138</v>
      </c>
      <c r="H69" s="112">
        <f t="shared" si="3"/>
        <v>0.6269471331066138</v>
      </c>
      <c r="I69" s="23"/>
    </row>
    <row r="70" spans="1:9" s="24" customFormat="1" ht="66.75" customHeight="1" hidden="1">
      <c r="A70" s="120"/>
      <c r="B70" s="121" t="s">
        <v>182</v>
      </c>
      <c r="C70" s="122" t="s">
        <v>181</v>
      </c>
      <c r="D70" s="123">
        <v>0</v>
      </c>
      <c r="E70" s="123">
        <v>0</v>
      </c>
      <c r="F70" s="123">
        <v>0</v>
      </c>
      <c r="G70" s="112" t="e">
        <f t="shared" si="2"/>
        <v>#DIV/0!</v>
      </c>
      <c r="H70" s="112" t="e">
        <f t="shared" si="3"/>
        <v>#DIV/0!</v>
      </c>
      <c r="I70" s="23"/>
    </row>
    <row r="71" spans="1:9" s="22" customFormat="1" ht="30.75" customHeight="1">
      <c r="A71" s="146" t="s">
        <v>81</v>
      </c>
      <c r="B71" s="61" t="s">
        <v>220</v>
      </c>
      <c r="C71" s="118"/>
      <c r="D71" s="119">
        <f>D72+D73</f>
        <v>109.3</v>
      </c>
      <c r="E71" s="119">
        <f>E72+E73</f>
        <v>109.3</v>
      </c>
      <c r="F71" s="119">
        <f>F72+F73</f>
        <v>24.5</v>
      </c>
      <c r="G71" s="112">
        <f t="shared" si="2"/>
        <v>0.2241537053979872</v>
      </c>
      <c r="H71" s="112">
        <f t="shared" si="3"/>
        <v>0.2241537053979872</v>
      </c>
      <c r="I71" s="25"/>
    </row>
    <row r="72" spans="1:9" s="24" customFormat="1" ht="29.25" customHeight="1">
      <c r="A72" s="120" t="s">
        <v>81</v>
      </c>
      <c r="B72" s="63" t="s">
        <v>130</v>
      </c>
      <c r="C72" s="120" t="s">
        <v>322</v>
      </c>
      <c r="D72" s="123">
        <v>100</v>
      </c>
      <c r="E72" s="123">
        <v>100</v>
      </c>
      <c r="F72" s="123">
        <v>24.5</v>
      </c>
      <c r="G72" s="112">
        <f t="shared" si="2"/>
        <v>0.245</v>
      </c>
      <c r="H72" s="112">
        <f t="shared" si="3"/>
        <v>0.245</v>
      </c>
      <c r="I72" s="23"/>
    </row>
    <row r="73" spans="1:9" s="24" customFormat="1" ht="29.25" customHeight="1">
      <c r="A73" s="120" t="s">
        <v>81</v>
      </c>
      <c r="B73" s="63" t="s">
        <v>365</v>
      </c>
      <c r="C73" s="120" t="s">
        <v>364</v>
      </c>
      <c r="D73" s="123">
        <v>9.3</v>
      </c>
      <c r="E73" s="123">
        <v>9.3</v>
      </c>
      <c r="F73" s="123">
        <v>0</v>
      </c>
      <c r="G73" s="112">
        <f t="shared" si="2"/>
        <v>0</v>
      </c>
      <c r="H73" s="112">
        <f t="shared" si="3"/>
        <v>0</v>
      </c>
      <c r="I73" s="23"/>
    </row>
    <row r="74" spans="1:9" ht="21" customHeight="1">
      <c r="A74" s="50" t="s">
        <v>82</v>
      </c>
      <c r="B74" s="45" t="s">
        <v>45</v>
      </c>
      <c r="C74" s="50"/>
      <c r="D74" s="85">
        <f>D75+D78</f>
        <v>7098.2</v>
      </c>
      <c r="E74" s="85">
        <f>E75+E78</f>
        <v>7053.2</v>
      </c>
      <c r="F74" s="85">
        <f>F75+F78</f>
        <v>6097.200000000001</v>
      </c>
      <c r="G74" s="112">
        <f t="shared" si="2"/>
        <v>0.858978332535009</v>
      </c>
      <c r="H74" s="112">
        <f t="shared" si="3"/>
        <v>0.8644586854193842</v>
      </c>
      <c r="I74" s="15"/>
    </row>
    <row r="75" spans="1:9" ht="18.75" customHeight="1">
      <c r="A75" s="149" t="s">
        <v>83</v>
      </c>
      <c r="B75" s="45" t="s">
        <v>46</v>
      </c>
      <c r="C75" s="50"/>
      <c r="D75" s="32">
        <f>D77+D76</f>
        <v>180</v>
      </c>
      <c r="E75" s="32">
        <f>E77+E76</f>
        <v>135</v>
      </c>
      <c r="F75" s="32">
        <v>0</v>
      </c>
      <c r="G75" s="112">
        <f t="shared" si="2"/>
        <v>0</v>
      </c>
      <c r="H75" s="112">
        <f t="shared" si="3"/>
        <v>0</v>
      </c>
      <c r="I75" s="15"/>
    </row>
    <row r="76" spans="1:9" ht="30" customHeight="1" hidden="1">
      <c r="A76" s="149"/>
      <c r="B76" s="145" t="s">
        <v>251</v>
      </c>
      <c r="C76" s="149" t="s">
        <v>249</v>
      </c>
      <c r="D76" s="32">
        <v>0</v>
      </c>
      <c r="E76" s="32">
        <v>0</v>
      </c>
      <c r="F76" s="32">
        <v>0</v>
      </c>
      <c r="G76" s="112" t="e">
        <f t="shared" si="2"/>
        <v>#DIV/0!</v>
      </c>
      <c r="H76" s="112" t="e">
        <f t="shared" si="3"/>
        <v>#DIV/0!</v>
      </c>
      <c r="I76" s="15"/>
    </row>
    <row r="77" spans="1:9" ht="18.75" customHeight="1">
      <c r="A77" s="149"/>
      <c r="B77" s="145" t="s">
        <v>183</v>
      </c>
      <c r="C77" s="149" t="s">
        <v>236</v>
      </c>
      <c r="D77" s="32">
        <v>180</v>
      </c>
      <c r="E77" s="32">
        <v>135</v>
      </c>
      <c r="F77" s="32">
        <v>0</v>
      </c>
      <c r="G77" s="112">
        <f t="shared" si="2"/>
        <v>0</v>
      </c>
      <c r="H77" s="112">
        <f t="shared" si="3"/>
        <v>0</v>
      </c>
      <c r="I77" s="15"/>
    </row>
    <row r="78" spans="1:9" ht="15">
      <c r="A78" s="50" t="s">
        <v>84</v>
      </c>
      <c r="B78" s="45" t="s">
        <v>47</v>
      </c>
      <c r="C78" s="50"/>
      <c r="D78" s="85">
        <f>D80+D85+D82+D83+D79+D84</f>
        <v>6918.2</v>
      </c>
      <c r="E78" s="85">
        <f>E80+E85+E82+E83+E79+E84</f>
        <v>6918.2</v>
      </c>
      <c r="F78" s="85">
        <f>F80+F85+F82+F83+F79+F84</f>
        <v>6097.200000000001</v>
      </c>
      <c r="G78" s="112">
        <f t="shared" si="2"/>
        <v>0.8813275129368913</v>
      </c>
      <c r="H78" s="112">
        <f t="shared" si="3"/>
        <v>0.8813275129368913</v>
      </c>
      <c r="I78" s="15"/>
    </row>
    <row r="79" spans="1:9" ht="25.5">
      <c r="A79" s="50"/>
      <c r="B79" s="145" t="s">
        <v>293</v>
      </c>
      <c r="C79" s="149" t="s">
        <v>237</v>
      </c>
      <c r="D79" s="32">
        <v>548.2</v>
      </c>
      <c r="E79" s="32">
        <v>548.2</v>
      </c>
      <c r="F79" s="32">
        <v>498.1</v>
      </c>
      <c r="G79" s="112">
        <f t="shared" si="2"/>
        <v>0.9086099963516965</v>
      </c>
      <c r="H79" s="112">
        <f t="shared" si="3"/>
        <v>0.9086099963516965</v>
      </c>
      <c r="I79" s="15"/>
    </row>
    <row r="80" spans="1:9" ht="41.25" customHeight="1">
      <c r="A80" s="50"/>
      <c r="B80" s="65" t="s">
        <v>184</v>
      </c>
      <c r="C80" s="124"/>
      <c r="D80" s="32">
        <f>D81</f>
        <v>5800</v>
      </c>
      <c r="E80" s="32">
        <f>E81</f>
        <v>5800</v>
      </c>
      <c r="F80" s="32">
        <f>F81</f>
        <v>5052.1</v>
      </c>
      <c r="G80" s="112">
        <f t="shared" si="2"/>
        <v>0.8710517241379311</v>
      </c>
      <c r="H80" s="112">
        <f t="shared" si="3"/>
        <v>0.8710517241379311</v>
      </c>
      <c r="I80" s="15"/>
    </row>
    <row r="81" spans="1:9" s="16" customFormat="1" ht="31.5" customHeight="1">
      <c r="A81" s="87"/>
      <c r="B81" s="66" t="s">
        <v>293</v>
      </c>
      <c r="C81" s="125" t="s">
        <v>382</v>
      </c>
      <c r="D81" s="88">
        <v>5800</v>
      </c>
      <c r="E81" s="88">
        <v>5800</v>
      </c>
      <c r="F81" s="88">
        <v>5052.1</v>
      </c>
      <c r="G81" s="112">
        <f t="shared" si="2"/>
        <v>0.8710517241379311</v>
      </c>
      <c r="H81" s="112">
        <f t="shared" si="3"/>
        <v>0.8710517241379311</v>
      </c>
      <c r="I81" s="20"/>
    </row>
    <row r="82" spans="1:9" s="16" customFormat="1" ht="17.25" customHeight="1">
      <c r="A82" s="87"/>
      <c r="B82" s="145" t="s">
        <v>328</v>
      </c>
      <c r="C82" s="125" t="s">
        <v>327</v>
      </c>
      <c r="D82" s="88">
        <v>60</v>
      </c>
      <c r="E82" s="88">
        <v>60</v>
      </c>
      <c r="F82" s="88">
        <v>47</v>
      </c>
      <c r="G82" s="112">
        <f t="shared" si="2"/>
        <v>0.7833333333333333</v>
      </c>
      <c r="H82" s="112">
        <f t="shared" si="3"/>
        <v>0.7833333333333333</v>
      </c>
      <c r="I82" s="20"/>
    </row>
    <row r="83" spans="1:9" s="16" customFormat="1" ht="16.5" customHeight="1">
      <c r="A83" s="87"/>
      <c r="B83" s="145" t="s">
        <v>330</v>
      </c>
      <c r="C83" s="125" t="s">
        <v>329</v>
      </c>
      <c r="D83" s="88">
        <v>500</v>
      </c>
      <c r="E83" s="88">
        <v>500</v>
      </c>
      <c r="F83" s="88">
        <v>500</v>
      </c>
      <c r="G83" s="112">
        <f t="shared" si="2"/>
        <v>1</v>
      </c>
      <c r="H83" s="112">
        <f t="shared" si="3"/>
        <v>1</v>
      </c>
      <c r="I83" s="20"/>
    </row>
    <row r="84" spans="1:9" s="16" customFormat="1" ht="16.5" customHeight="1">
      <c r="A84" s="87"/>
      <c r="B84" s="145" t="s">
        <v>384</v>
      </c>
      <c r="C84" s="125" t="s">
        <v>383</v>
      </c>
      <c r="D84" s="88">
        <v>10</v>
      </c>
      <c r="E84" s="88">
        <v>10</v>
      </c>
      <c r="F84" s="88">
        <v>0</v>
      </c>
      <c r="G84" s="112">
        <f t="shared" si="2"/>
        <v>0</v>
      </c>
      <c r="H84" s="112">
        <f t="shared" si="3"/>
        <v>0</v>
      </c>
      <c r="I84" s="20"/>
    </row>
    <row r="85" spans="1:9" ht="55.5" customHeight="1" hidden="1">
      <c r="A85" s="149" t="s">
        <v>48</v>
      </c>
      <c r="B85" s="65" t="s">
        <v>185</v>
      </c>
      <c r="C85" s="124"/>
      <c r="D85" s="32">
        <f>D86+D87+D88</f>
        <v>0</v>
      </c>
      <c r="E85" s="32">
        <f>E86+E87+E88</f>
        <v>0</v>
      </c>
      <c r="F85" s="32">
        <f>F86+F87+F88</f>
        <v>0</v>
      </c>
      <c r="G85" s="112" t="e">
        <f t="shared" si="2"/>
        <v>#DIV/0!</v>
      </c>
      <c r="H85" s="112" t="e">
        <f t="shared" si="3"/>
        <v>#DIV/0!</v>
      </c>
      <c r="I85" s="15"/>
    </row>
    <row r="86" spans="1:9" s="16" customFormat="1" ht="16.5" customHeight="1" hidden="1">
      <c r="A86" s="87"/>
      <c r="B86" s="66" t="s">
        <v>186</v>
      </c>
      <c r="C86" s="125" t="s">
        <v>187</v>
      </c>
      <c r="D86" s="88">
        <v>0</v>
      </c>
      <c r="E86" s="88">
        <v>0</v>
      </c>
      <c r="F86" s="88">
        <v>0</v>
      </c>
      <c r="G86" s="112" t="e">
        <f t="shared" si="2"/>
        <v>#DIV/0!</v>
      </c>
      <c r="H86" s="112" t="e">
        <f t="shared" si="3"/>
        <v>#DIV/0!</v>
      </c>
      <c r="I86" s="20"/>
    </row>
    <row r="87" spans="1:9" s="16" customFormat="1" ht="19.5" customHeight="1" hidden="1">
      <c r="A87" s="87"/>
      <c r="B87" s="66" t="s">
        <v>188</v>
      </c>
      <c r="C87" s="125" t="s">
        <v>189</v>
      </c>
      <c r="D87" s="88">
        <v>0</v>
      </c>
      <c r="E87" s="88">
        <v>0</v>
      </c>
      <c r="F87" s="88">
        <v>0</v>
      </c>
      <c r="G87" s="112" t="e">
        <f t="shared" si="2"/>
        <v>#DIV/0!</v>
      </c>
      <c r="H87" s="112" t="e">
        <f t="shared" si="3"/>
        <v>#DIV/0!</v>
      </c>
      <c r="I87" s="20"/>
    </row>
    <row r="88" spans="1:9" s="16" customFormat="1" ht="19.5" customHeight="1" hidden="1">
      <c r="A88" s="87"/>
      <c r="B88" s="66" t="s">
        <v>160</v>
      </c>
      <c r="C88" s="125" t="s">
        <v>190</v>
      </c>
      <c r="D88" s="88">
        <v>0</v>
      </c>
      <c r="E88" s="88">
        <v>0</v>
      </c>
      <c r="F88" s="88">
        <v>0</v>
      </c>
      <c r="G88" s="112" t="e">
        <f t="shared" si="2"/>
        <v>#DIV/0!</v>
      </c>
      <c r="H88" s="112" t="e">
        <f t="shared" si="3"/>
        <v>#DIV/0!</v>
      </c>
      <c r="I88" s="20"/>
    </row>
    <row r="89" spans="1:9" ht="14.25" customHeight="1">
      <c r="A89" s="50" t="s">
        <v>50</v>
      </c>
      <c r="B89" s="45" t="s">
        <v>51</v>
      </c>
      <c r="C89" s="50"/>
      <c r="D89" s="85">
        <f>D90+D92+D93+D95</f>
        <v>456995.4</v>
      </c>
      <c r="E89" s="85">
        <f>E90+E92+E93+E95</f>
        <v>358607.10000000003</v>
      </c>
      <c r="F89" s="85">
        <f>F90+F92+F93+F95</f>
        <v>313051.6</v>
      </c>
      <c r="G89" s="112">
        <f t="shared" si="2"/>
        <v>0.6850213371950788</v>
      </c>
      <c r="H89" s="112">
        <f t="shared" si="3"/>
        <v>0.8729654265071716</v>
      </c>
      <c r="I89" s="15"/>
    </row>
    <row r="90" spans="1:9" ht="14.25" customHeight="1">
      <c r="A90" s="149" t="s">
        <v>52</v>
      </c>
      <c r="B90" s="145" t="s">
        <v>156</v>
      </c>
      <c r="C90" s="149" t="s">
        <v>52</v>
      </c>
      <c r="D90" s="32">
        <v>136359.4</v>
      </c>
      <c r="E90" s="32">
        <v>110645.9</v>
      </c>
      <c r="F90" s="32">
        <v>97921.4</v>
      </c>
      <c r="G90" s="112">
        <f t="shared" si="2"/>
        <v>0.7181125760306953</v>
      </c>
      <c r="H90" s="112">
        <f t="shared" si="3"/>
        <v>0.8849979981183216</v>
      </c>
      <c r="I90" s="15"/>
    </row>
    <row r="91" spans="1:9" s="16" customFormat="1" ht="38.25">
      <c r="A91" s="87"/>
      <c r="B91" s="60" t="s">
        <v>238</v>
      </c>
      <c r="C91" s="87" t="s">
        <v>341</v>
      </c>
      <c r="D91" s="88">
        <v>6373.8</v>
      </c>
      <c r="E91" s="88">
        <v>6373.8</v>
      </c>
      <c r="F91" s="88">
        <v>6175.3</v>
      </c>
      <c r="G91" s="112">
        <f t="shared" si="2"/>
        <v>0.9688568828642254</v>
      </c>
      <c r="H91" s="112">
        <f t="shared" si="3"/>
        <v>0.9688568828642254</v>
      </c>
      <c r="I91" s="20"/>
    </row>
    <row r="92" spans="1:9" ht="16.5" customHeight="1">
      <c r="A92" s="149" t="s">
        <v>54</v>
      </c>
      <c r="B92" s="145" t="s">
        <v>157</v>
      </c>
      <c r="C92" s="149" t="s">
        <v>54</v>
      </c>
      <c r="D92" s="32">
        <v>292970.2</v>
      </c>
      <c r="E92" s="32">
        <v>224511.5</v>
      </c>
      <c r="F92" s="32">
        <v>195567.6</v>
      </c>
      <c r="G92" s="112">
        <f t="shared" si="2"/>
        <v>0.6675341041512072</v>
      </c>
      <c r="H92" s="112">
        <f t="shared" si="3"/>
        <v>0.871080545985395</v>
      </c>
      <c r="I92" s="15"/>
    </row>
    <row r="93" spans="1:9" ht="15.75" customHeight="1">
      <c r="A93" s="149" t="s">
        <v>55</v>
      </c>
      <c r="B93" s="145" t="s">
        <v>191</v>
      </c>
      <c r="C93" s="149" t="s">
        <v>55</v>
      </c>
      <c r="D93" s="32">
        <v>5515.9</v>
      </c>
      <c r="E93" s="32">
        <v>5431.8</v>
      </c>
      <c r="F93" s="32">
        <v>2885.1</v>
      </c>
      <c r="G93" s="112">
        <f t="shared" si="2"/>
        <v>0.5230515419061259</v>
      </c>
      <c r="H93" s="112">
        <f t="shared" si="3"/>
        <v>0.5311498950624102</v>
      </c>
      <c r="I93" s="15"/>
    </row>
    <row r="94" spans="1:9" s="16" customFormat="1" ht="15" customHeight="1" hidden="1">
      <c r="A94" s="87"/>
      <c r="B94" s="60" t="s">
        <v>43</v>
      </c>
      <c r="C94" s="87"/>
      <c r="D94" s="88">
        <v>0</v>
      </c>
      <c r="E94" s="88">
        <v>0</v>
      </c>
      <c r="F94" s="88">
        <v>0</v>
      </c>
      <c r="G94" s="112" t="e">
        <f t="shared" si="2"/>
        <v>#DIV/0!</v>
      </c>
      <c r="H94" s="112" t="e">
        <f t="shared" si="3"/>
        <v>#DIV/0!</v>
      </c>
      <c r="I94" s="20"/>
    </row>
    <row r="95" spans="1:9" ht="15">
      <c r="A95" s="149" t="s">
        <v>57</v>
      </c>
      <c r="B95" s="145" t="s">
        <v>58</v>
      </c>
      <c r="C95" s="149" t="s">
        <v>57</v>
      </c>
      <c r="D95" s="32">
        <v>22149.9</v>
      </c>
      <c r="E95" s="32">
        <v>18017.9</v>
      </c>
      <c r="F95" s="32">
        <v>16677.5</v>
      </c>
      <c r="G95" s="112">
        <f t="shared" si="2"/>
        <v>0.752937936514386</v>
      </c>
      <c r="H95" s="112">
        <f t="shared" si="3"/>
        <v>0.9256073127278983</v>
      </c>
      <c r="I95" s="15"/>
    </row>
    <row r="96" spans="1:9" s="16" customFormat="1" ht="15">
      <c r="A96" s="87"/>
      <c r="B96" s="60" t="s">
        <v>59</v>
      </c>
      <c r="C96" s="87"/>
      <c r="D96" s="88">
        <v>500</v>
      </c>
      <c r="E96" s="88">
        <v>390</v>
      </c>
      <c r="F96" s="88">
        <v>216.6</v>
      </c>
      <c r="G96" s="112">
        <f t="shared" si="2"/>
        <v>0.4332</v>
      </c>
      <c r="H96" s="112">
        <f t="shared" si="3"/>
        <v>0.5553846153846154</v>
      </c>
      <c r="I96" s="20"/>
    </row>
    <row r="97" spans="1:9" ht="17.25" customHeight="1">
      <c r="A97" s="50" t="s">
        <v>60</v>
      </c>
      <c r="B97" s="45" t="s">
        <v>159</v>
      </c>
      <c r="C97" s="50"/>
      <c r="D97" s="85">
        <f>D98++D99</f>
        <v>71933.59999999999</v>
      </c>
      <c r="E97" s="85">
        <f>E98++E99</f>
        <v>55537.2</v>
      </c>
      <c r="F97" s="85">
        <f>F98++F99</f>
        <v>50128.1</v>
      </c>
      <c r="G97" s="112">
        <f t="shared" si="2"/>
        <v>0.6968662766773803</v>
      </c>
      <c r="H97" s="112">
        <f t="shared" si="3"/>
        <v>0.9026040203683298</v>
      </c>
      <c r="I97" s="15"/>
    </row>
    <row r="98" spans="1:9" ht="15">
      <c r="A98" s="149" t="s">
        <v>61</v>
      </c>
      <c r="B98" s="145" t="s">
        <v>62</v>
      </c>
      <c r="C98" s="149" t="s">
        <v>61</v>
      </c>
      <c r="D98" s="32">
        <v>68119.7</v>
      </c>
      <c r="E98" s="32">
        <v>52584.5</v>
      </c>
      <c r="F98" s="32">
        <v>47428.9</v>
      </c>
      <c r="G98" s="112">
        <f t="shared" si="2"/>
        <v>0.6962582043080049</v>
      </c>
      <c r="H98" s="112">
        <f t="shared" si="3"/>
        <v>0.9019558995521494</v>
      </c>
      <c r="I98" s="15"/>
    </row>
    <row r="99" spans="1:9" ht="15">
      <c r="A99" s="149" t="s">
        <v>63</v>
      </c>
      <c r="B99" s="145" t="s">
        <v>114</v>
      </c>
      <c r="C99" s="149" t="s">
        <v>63</v>
      </c>
      <c r="D99" s="32">
        <v>3813.9</v>
      </c>
      <c r="E99" s="32">
        <v>2952.7</v>
      </c>
      <c r="F99" s="32">
        <v>2699.2</v>
      </c>
      <c r="G99" s="112">
        <f t="shared" si="2"/>
        <v>0.7077269986103463</v>
      </c>
      <c r="H99" s="112">
        <f t="shared" si="3"/>
        <v>0.9141463745046906</v>
      </c>
      <c r="I99" s="15"/>
    </row>
    <row r="100" spans="1:9" s="16" customFormat="1" ht="15" hidden="1">
      <c r="A100" s="87"/>
      <c r="B100" s="60" t="s">
        <v>43</v>
      </c>
      <c r="C100" s="87"/>
      <c r="D100" s="88">
        <v>0</v>
      </c>
      <c r="E100" s="88">
        <v>0</v>
      </c>
      <c r="F100" s="88">
        <v>0</v>
      </c>
      <c r="G100" s="112" t="e">
        <f t="shared" si="2"/>
        <v>#DIV/0!</v>
      </c>
      <c r="H100" s="112" t="e">
        <f t="shared" si="3"/>
        <v>#DIV/0!</v>
      </c>
      <c r="I100" s="20"/>
    </row>
    <row r="101" spans="1:9" ht="23.25" customHeight="1">
      <c r="A101" s="64" t="s">
        <v>64</v>
      </c>
      <c r="B101" s="147" t="s">
        <v>65</v>
      </c>
      <c r="C101" s="64"/>
      <c r="D101" s="51">
        <f>D102+D104+D107+D108+D111+D109+D110+D103+D105+D106</f>
        <v>17056.700000000004</v>
      </c>
      <c r="E101" s="51">
        <f>E102+E104+E107+E108+E111+E109+E110+E103+E105+E106</f>
        <v>13840.599999999997</v>
      </c>
      <c r="F101" s="51">
        <f>F102+F104+F107+F108+F111+F109+F110+F103+F105+F106</f>
        <v>9535.599999999999</v>
      </c>
      <c r="G101" s="112">
        <f t="shared" si="2"/>
        <v>0.5590530407405885</v>
      </c>
      <c r="H101" s="112">
        <f t="shared" si="3"/>
        <v>0.6889585711602099</v>
      </c>
      <c r="I101" s="15"/>
    </row>
    <row r="102" spans="1:9" ht="30" customHeight="1">
      <c r="A102" s="146" t="s">
        <v>66</v>
      </c>
      <c r="B102" s="70" t="s">
        <v>239</v>
      </c>
      <c r="C102" s="146" t="s">
        <v>66</v>
      </c>
      <c r="D102" s="119">
        <v>967.3</v>
      </c>
      <c r="E102" s="119">
        <v>807.3</v>
      </c>
      <c r="F102" s="119">
        <v>740.4</v>
      </c>
      <c r="G102" s="112">
        <f t="shared" si="2"/>
        <v>0.7654295461594128</v>
      </c>
      <c r="H102" s="112">
        <f t="shared" si="3"/>
        <v>0.9171311780007433</v>
      </c>
      <c r="I102" s="15"/>
    </row>
    <row r="103" spans="1:9" ht="44.25" customHeight="1">
      <c r="A103" s="146" t="s">
        <v>67</v>
      </c>
      <c r="B103" s="70" t="s">
        <v>252</v>
      </c>
      <c r="C103" s="146" t="s">
        <v>253</v>
      </c>
      <c r="D103" s="119">
        <v>93.7</v>
      </c>
      <c r="E103" s="119">
        <v>93.7</v>
      </c>
      <c r="F103" s="119">
        <v>80</v>
      </c>
      <c r="G103" s="112">
        <f t="shared" si="2"/>
        <v>0.8537886872998932</v>
      </c>
      <c r="H103" s="112">
        <f t="shared" si="3"/>
        <v>0.8537886872998932</v>
      </c>
      <c r="I103" s="15"/>
    </row>
    <row r="104" spans="1:9" ht="36" customHeight="1">
      <c r="A104" s="146" t="s">
        <v>67</v>
      </c>
      <c r="B104" s="70" t="s">
        <v>193</v>
      </c>
      <c r="C104" s="146" t="s">
        <v>240</v>
      </c>
      <c r="D104" s="119">
        <v>10633.4</v>
      </c>
      <c r="E104" s="119">
        <v>8724.3</v>
      </c>
      <c r="F104" s="119">
        <v>6766.6</v>
      </c>
      <c r="G104" s="112">
        <f t="shared" si="2"/>
        <v>0.6363533770948145</v>
      </c>
      <c r="H104" s="112">
        <f t="shared" si="3"/>
        <v>0.7756037733686372</v>
      </c>
      <c r="I104" s="15"/>
    </row>
    <row r="105" spans="1:9" ht="36" customHeight="1">
      <c r="A105" s="146" t="s">
        <v>67</v>
      </c>
      <c r="B105" s="70" t="s">
        <v>342</v>
      </c>
      <c r="C105" s="146" t="s">
        <v>366</v>
      </c>
      <c r="D105" s="119">
        <v>132.3</v>
      </c>
      <c r="E105" s="119">
        <v>132.3</v>
      </c>
      <c r="F105" s="119">
        <v>0</v>
      </c>
      <c r="G105" s="112">
        <f t="shared" si="2"/>
        <v>0</v>
      </c>
      <c r="H105" s="112">
        <f t="shared" si="3"/>
        <v>0</v>
      </c>
      <c r="I105" s="15"/>
    </row>
    <row r="106" spans="1:9" ht="45" customHeight="1">
      <c r="A106" s="146" t="s">
        <v>67</v>
      </c>
      <c r="B106" s="70" t="s">
        <v>368</v>
      </c>
      <c r="C106" s="146" t="s">
        <v>367</v>
      </c>
      <c r="D106" s="119">
        <v>273.9</v>
      </c>
      <c r="E106" s="119">
        <v>273.9</v>
      </c>
      <c r="F106" s="119">
        <v>0</v>
      </c>
      <c r="G106" s="112">
        <f t="shared" si="2"/>
        <v>0</v>
      </c>
      <c r="H106" s="112">
        <f t="shared" si="3"/>
        <v>0</v>
      </c>
      <c r="I106" s="15"/>
    </row>
    <row r="107" spans="1:9" s="26" customFormat="1" ht="22.5" customHeight="1">
      <c r="A107" s="126" t="s">
        <v>67</v>
      </c>
      <c r="B107" s="145" t="s">
        <v>331</v>
      </c>
      <c r="C107" s="149" t="s">
        <v>332</v>
      </c>
      <c r="D107" s="32">
        <v>100</v>
      </c>
      <c r="E107" s="32">
        <v>100</v>
      </c>
      <c r="F107" s="32">
        <v>50</v>
      </c>
      <c r="G107" s="112">
        <f t="shared" si="2"/>
        <v>0.5</v>
      </c>
      <c r="H107" s="112">
        <f t="shared" si="3"/>
        <v>0.5</v>
      </c>
      <c r="I107" s="15"/>
    </row>
    <row r="108" spans="1:9" s="26" customFormat="1" ht="35.25" customHeight="1" hidden="1">
      <c r="A108" s="126" t="s">
        <v>67</v>
      </c>
      <c r="B108" s="145" t="s">
        <v>195</v>
      </c>
      <c r="C108" s="149" t="s">
        <v>196</v>
      </c>
      <c r="D108" s="119">
        <v>0</v>
      </c>
      <c r="E108" s="119">
        <v>0</v>
      </c>
      <c r="F108" s="119">
        <v>0</v>
      </c>
      <c r="G108" s="112" t="e">
        <f aca="true" t="shared" si="4" ref="G108:G125">F108/D108</f>
        <v>#DIV/0!</v>
      </c>
      <c r="H108" s="112" t="e">
        <f t="shared" si="3"/>
        <v>#DIV/0!</v>
      </c>
      <c r="I108" s="15"/>
    </row>
    <row r="109" spans="1:9" s="26" customFormat="1" ht="30.75" customHeight="1">
      <c r="A109" s="126" t="s">
        <v>67</v>
      </c>
      <c r="B109" s="145" t="s">
        <v>342</v>
      </c>
      <c r="C109" s="149" t="s">
        <v>343</v>
      </c>
      <c r="D109" s="119">
        <v>79.4</v>
      </c>
      <c r="E109" s="119">
        <v>79.4</v>
      </c>
      <c r="F109" s="119">
        <v>79.4</v>
      </c>
      <c r="G109" s="112">
        <f t="shared" si="4"/>
        <v>1</v>
      </c>
      <c r="H109" s="112">
        <f aca="true" t="shared" si="5" ref="H109:H125">F109/E109</f>
        <v>1</v>
      </c>
      <c r="I109" s="15"/>
    </row>
    <row r="110" spans="1:9" s="26" customFormat="1" ht="44.25" customHeight="1">
      <c r="A110" s="126" t="s">
        <v>67</v>
      </c>
      <c r="B110" s="145" t="s">
        <v>345</v>
      </c>
      <c r="C110" s="149" t="s">
        <v>344</v>
      </c>
      <c r="D110" s="119">
        <v>144.4</v>
      </c>
      <c r="E110" s="119">
        <v>144.4</v>
      </c>
      <c r="F110" s="119">
        <v>144.4</v>
      </c>
      <c r="G110" s="112">
        <f t="shared" si="4"/>
        <v>1</v>
      </c>
      <c r="H110" s="112">
        <f t="shared" si="5"/>
        <v>1</v>
      </c>
      <c r="I110" s="15"/>
    </row>
    <row r="111" spans="1:9" ht="45" customHeight="1">
      <c r="A111" s="149" t="s">
        <v>68</v>
      </c>
      <c r="B111" s="145" t="s">
        <v>120</v>
      </c>
      <c r="C111" s="149" t="s">
        <v>242</v>
      </c>
      <c r="D111" s="32">
        <v>4632.3</v>
      </c>
      <c r="E111" s="32">
        <v>3485.3</v>
      </c>
      <c r="F111" s="32">
        <v>1674.8</v>
      </c>
      <c r="G111" s="112">
        <f t="shared" si="4"/>
        <v>0.36154825896422943</v>
      </c>
      <c r="H111" s="112">
        <f t="shared" si="5"/>
        <v>0.4805325223079792</v>
      </c>
      <c r="I111" s="15"/>
    </row>
    <row r="112" spans="1:9" ht="26.25" customHeight="1">
      <c r="A112" s="50" t="s">
        <v>69</v>
      </c>
      <c r="B112" s="45" t="s">
        <v>136</v>
      </c>
      <c r="C112" s="50"/>
      <c r="D112" s="85">
        <f>D113+D114</f>
        <v>633</v>
      </c>
      <c r="E112" s="85">
        <f>E113+E114</f>
        <v>633</v>
      </c>
      <c r="F112" s="85">
        <f>F113+F114</f>
        <v>552.3</v>
      </c>
      <c r="G112" s="112">
        <f t="shared" si="4"/>
        <v>0.8725118483412322</v>
      </c>
      <c r="H112" s="112">
        <f t="shared" si="5"/>
        <v>0.8725118483412322</v>
      </c>
      <c r="I112" s="15"/>
    </row>
    <row r="113" spans="1:9" ht="23.25" customHeight="1" hidden="1">
      <c r="A113" s="149" t="s">
        <v>70</v>
      </c>
      <c r="B113" s="145" t="s">
        <v>137</v>
      </c>
      <c r="C113" s="149" t="s">
        <v>70</v>
      </c>
      <c r="D113" s="32">
        <v>0</v>
      </c>
      <c r="E113" s="32">
        <v>0</v>
      </c>
      <c r="F113" s="32">
        <v>0</v>
      </c>
      <c r="G113" s="112" t="e">
        <f t="shared" si="4"/>
        <v>#DIV/0!</v>
      </c>
      <c r="H113" s="112" t="e">
        <f t="shared" si="5"/>
        <v>#DIV/0!</v>
      </c>
      <c r="I113" s="15"/>
    </row>
    <row r="114" spans="1:9" ht="26.25" customHeight="1">
      <c r="A114" s="149" t="s">
        <v>138</v>
      </c>
      <c r="B114" s="145" t="s">
        <v>139</v>
      </c>
      <c r="C114" s="149" t="s">
        <v>138</v>
      </c>
      <c r="D114" s="32">
        <v>633</v>
      </c>
      <c r="E114" s="32">
        <v>633</v>
      </c>
      <c r="F114" s="32">
        <v>552.3</v>
      </c>
      <c r="G114" s="112">
        <f t="shared" si="4"/>
        <v>0.8725118483412322</v>
      </c>
      <c r="H114" s="112">
        <f t="shared" si="5"/>
        <v>0.8725118483412322</v>
      </c>
      <c r="I114" s="15"/>
    </row>
    <row r="115" spans="1:9" ht="26.25" customHeight="1" hidden="1">
      <c r="A115" s="149"/>
      <c r="B115" s="60" t="s">
        <v>43</v>
      </c>
      <c r="C115" s="149"/>
      <c r="D115" s="32">
        <v>0</v>
      </c>
      <c r="E115" s="32">
        <v>0</v>
      </c>
      <c r="F115" s="32">
        <v>0</v>
      </c>
      <c r="G115" s="112" t="e">
        <f t="shared" si="4"/>
        <v>#DIV/0!</v>
      </c>
      <c r="H115" s="112" t="e">
        <f t="shared" si="5"/>
        <v>#DIV/0!</v>
      </c>
      <c r="I115" s="15"/>
    </row>
    <row r="116" spans="1:9" ht="27" customHeight="1">
      <c r="A116" s="50" t="s">
        <v>140</v>
      </c>
      <c r="B116" s="45" t="s">
        <v>141</v>
      </c>
      <c r="C116" s="50"/>
      <c r="D116" s="85">
        <f>D117</f>
        <v>236</v>
      </c>
      <c r="E116" s="85">
        <f>E117</f>
        <v>219.7</v>
      </c>
      <c r="F116" s="85">
        <f>F117</f>
        <v>141.3</v>
      </c>
      <c r="G116" s="112">
        <f t="shared" si="4"/>
        <v>0.5987288135593221</v>
      </c>
      <c r="H116" s="112">
        <f t="shared" si="5"/>
        <v>0.6431497496586255</v>
      </c>
      <c r="I116" s="15"/>
    </row>
    <row r="117" spans="1:9" ht="17.25" customHeight="1">
      <c r="A117" s="149" t="s">
        <v>142</v>
      </c>
      <c r="B117" s="145" t="s">
        <v>143</v>
      </c>
      <c r="C117" s="149" t="s">
        <v>142</v>
      </c>
      <c r="D117" s="32">
        <v>236</v>
      </c>
      <c r="E117" s="32">
        <v>219.7</v>
      </c>
      <c r="F117" s="32">
        <v>141.3</v>
      </c>
      <c r="G117" s="112">
        <f t="shared" si="4"/>
        <v>0.5987288135593221</v>
      </c>
      <c r="H117" s="112">
        <f t="shared" si="5"/>
        <v>0.6431497496586255</v>
      </c>
      <c r="I117" s="15"/>
    </row>
    <row r="118" spans="1:9" ht="39.75" customHeight="1">
      <c r="A118" s="50" t="s">
        <v>144</v>
      </c>
      <c r="B118" s="45" t="s">
        <v>145</v>
      </c>
      <c r="C118" s="50"/>
      <c r="D118" s="85">
        <f>D119</f>
        <v>800</v>
      </c>
      <c r="E118" s="85">
        <f>E119</f>
        <v>600</v>
      </c>
      <c r="F118" s="85">
        <f>F119</f>
        <v>549.4</v>
      </c>
      <c r="G118" s="112">
        <f t="shared" si="4"/>
        <v>0.68675</v>
      </c>
      <c r="H118" s="112">
        <f t="shared" si="5"/>
        <v>0.9156666666666666</v>
      </c>
      <c r="I118" s="15"/>
    </row>
    <row r="119" spans="1:9" ht="17.25" customHeight="1">
      <c r="A119" s="149" t="s">
        <v>147</v>
      </c>
      <c r="B119" s="145" t="s">
        <v>197</v>
      </c>
      <c r="C119" s="149" t="s">
        <v>147</v>
      </c>
      <c r="D119" s="32">
        <v>800</v>
      </c>
      <c r="E119" s="32">
        <v>600</v>
      </c>
      <c r="F119" s="32">
        <v>549.4</v>
      </c>
      <c r="G119" s="112">
        <f t="shared" si="4"/>
        <v>0.68675</v>
      </c>
      <c r="H119" s="112">
        <f t="shared" si="5"/>
        <v>0.9156666666666666</v>
      </c>
      <c r="I119" s="15"/>
    </row>
    <row r="120" spans="1:9" ht="26.25" customHeight="1">
      <c r="A120" s="50" t="s">
        <v>148</v>
      </c>
      <c r="B120" s="45" t="s">
        <v>151</v>
      </c>
      <c r="C120" s="50"/>
      <c r="D120" s="85">
        <f>D121+D123+D122</f>
        <v>12703.1</v>
      </c>
      <c r="E120" s="85">
        <f>E121+E123+E122</f>
        <v>11617.7</v>
      </c>
      <c r="F120" s="85">
        <f>F121+F123+F122</f>
        <v>5829.6</v>
      </c>
      <c r="G120" s="112">
        <f t="shared" si="4"/>
        <v>0.45891160425407973</v>
      </c>
      <c r="H120" s="112">
        <f t="shared" si="5"/>
        <v>0.5017860678103239</v>
      </c>
      <c r="I120" s="15"/>
    </row>
    <row r="121" spans="1:9" ht="27.75" customHeight="1">
      <c r="A121" s="149" t="s">
        <v>149</v>
      </c>
      <c r="B121" s="145" t="s">
        <v>198</v>
      </c>
      <c r="C121" s="149" t="s">
        <v>241</v>
      </c>
      <c r="D121" s="32">
        <v>2052.6</v>
      </c>
      <c r="E121" s="32">
        <v>1539.6</v>
      </c>
      <c r="F121" s="32">
        <v>1539.6</v>
      </c>
      <c r="G121" s="112">
        <f t="shared" si="4"/>
        <v>0.7500730780473546</v>
      </c>
      <c r="H121" s="112">
        <f t="shared" si="5"/>
        <v>1</v>
      </c>
      <c r="I121" s="15"/>
    </row>
    <row r="122" spans="1:9" ht="27.75" customHeight="1">
      <c r="A122" s="149" t="s">
        <v>149</v>
      </c>
      <c r="B122" s="145" t="s">
        <v>199</v>
      </c>
      <c r="C122" s="149" t="s">
        <v>244</v>
      </c>
      <c r="D122" s="32">
        <v>2289.9</v>
      </c>
      <c r="E122" s="32">
        <v>1717.5</v>
      </c>
      <c r="F122" s="32">
        <v>0</v>
      </c>
      <c r="G122" s="112">
        <f t="shared" si="4"/>
        <v>0</v>
      </c>
      <c r="H122" s="112">
        <f t="shared" si="5"/>
        <v>0</v>
      </c>
      <c r="I122" s="15"/>
    </row>
    <row r="123" spans="1:9" ht="30.75" customHeight="1">
      <c r="A123" s="149" t="s">
        <v>150</v>
      </c>
      <c r="B123" s="145" t="s">
        <v>243</v>
      </c>
      <c r="C123" s="149" t="s">
        <v>245</v>
      </c>
      <c r="D123" s="32">
        <v>8360.6</v>
      </c>
      <c r="E123" s="32">
        <v>8360.6</v>
      </c>
      <c r="F123" s="32">
        <v>4290</v>
      </c>
      <c r="G123" s="112">
        <f t="shared" si="4"/>
        <v>0.5131210678659426</v>
      </c>
      <c r="H123" s="112">
        <f t="shared" si="5"/>
        <v>0.5131210678659426</v>
      </c>
      <c r="I123" s="15"/>
    </row>
    <row r="124" spans="1:9" ht="26.25" customHeight="1">
      <c r="A124" s="64"/>
      <c r="B124" s="127" t="s">
        <v>72</v>
      </c>
      <c r="C124" s="128"/>
      <c r="D124" s="129">
        <f>D40+D56+D58+D63+D74+D89+D97+D101+D112+D116+D118+D120</f>
        <v>636732.3999999999</v>
      </c>
      <c r="E124" s="129">
        <f>E40+E56+E58+E63+E74+E89+E97+E101+E112+E116+E118+E120</f>
        <v>510140.9</v>
      </c>
      <c r="F124" s="129">
        <f>F40+F56+F58+F63+F74+F89+F97+F101+F112+F116+F118+F120</f>
        <v>430894.5999999999</v>
      </c>
      <c r="G124" s="112">
        <f t="shared" si="4"/>
        <v>0.6767279315454969</v>
      </c>
      <c r="H124" s="112">
        <f t="shared" si="5"/>
        <v>0.844658015069954</v>
      </c>
      <c r="I124" s="15"/>
    </row>
    <row r="125" spans="1:9" ht="19.5" customHeight="1">
      <c r="A125" s="143"/>
      <c r="B125" s="145" t="s">
        <v>87</v>
      </c>
      <c r="C125" s="149"/>
      <c r="D125" s="93">
        <f>D120+D57</f>
        <v>13627.1</v>
      </c>
      <c r="E125" s="93">
        <f>E120+E57</f>
        <v>12541.7</v>
      </c>
      <c r="F125" s="93">
        <f>F120+F57</f>
        <v>6753.6</v>
      </c>
      <c r="G125" s="112">
        <f t="shared" si="4"/>
        <v>0.4956006780606292</v>
      </c>
      <c r="H125" s="112">
        <f t="shared" si="5"/>
        <v>0.5384915920489248</v>
      </c>
      <c r="I125" s="15"/>
    </row>
    <row r="126" spans="4:7" ht="12.75">
      <c r="D126" s="43"/>
      <c r="E126" s="43"/>
      <c r="F126" s="43"/>
      <c r="G126" s="130"/>
    </row>
    <row r="127" spans="4:7" ht="12.75">
      <c r="D127" s="43"/>
      <c r="E127" s="43"/>
      <c r="F127" s="43"/>
      <c r="G127" s="130"/>
    </row>
    <row r="128" spans="2:8" ht="15">
      <c r="B128" s="38" t="s">
        <v>97</v>
      </c>
      <c r="C128" s="39"/>
      <c r="D128" s="43"/>
      <c r="E128" s="43"/>
      <c r="F128" s="43"/>
      <c r="G128" s="130"/>
      <c r="H128" s="131">
        <v>10826.5</v>
      </c>
    </row>
    <row r="129" spans="2:7" ht="15">
      <c r="B129" s="38"/>
      <c r="C129" s="39"/>
      <c r="D129" s="43"/>
      <c r="E129" s="43"/>
      <c r="F129" s="43"/>
      <c r="G129" s="130"/>
    </row>
    <row r="130" spans="2:7" ht="15">
      <c r="B130" s="38" t="s">
        <v>88</v>
      </c>
      <c r="C130" s="39"/>
      <c r="D130" s="43"/>
      <c r="E130" s="43"/>
      <c r="F130" s="43"/>
      <c r="G130" s="130"/>
    </row>
    <row r="131" spans="2:9" ht="15">
      <c r="B131" s="38" t="s">
        <v>89</v>
      </c>
      <c r="C131" s="39"/>
      <c r="D131" s="43"/>
      <c r="E131" s="43"/>
      <c r="F131" s="43"/>
      <c r="G131" s="130"/>
      <c r="H131" s="132" t="s">
        <v>152</v>
      </c>
      <c r="I131" s="6"/>
    </row>
    <row r="132" spans="2:7" ht="15">
      <c r="B132" s="38"/>
      <c r="C132" s="39"/>
      <c r="D132" s="43"/>
      <c r="E132" s="43"/>
      <c r="F132" s="43"/>
      <c r="G132" s="130"/>
    </row>
    <row r="133" spans="2:7" ht="15">
      <c r="B133" s="38" t="s">
        <v>90</v>
      </c>
      <c r="C133" s="39"/>
      <c r="D133" s="43"/>
      <c r="E133" s="43"/>
      <c r="F133" s="43"/>
      <c r="G133" s="130"/>
    </row>
    <row r="134" spans="2:9" ht="15">
      <c r="B134" s="38" t="s">
        <v>91</v>
      </c>
      <c r="C134" s="39"/>
      <c r="D134" s="43"/>
      <c r="E134" s="43"/>
      <c r="F134" s="43"/>
      <c r="G134" s="130"/>
      <c r="H134" s="132" t="s">
        <v>152</v>
      </c>
      <c r="I134" s="6"/>
    </row>
    <row r="135" spans="2:7" ht="15">
      <c r="B135" s="38"/>
      <c r="C135" s="39"/>
      <c r="D135" s="43"/>
      <c r="E135" s="43"/>
      <c r="F135" s="43"/>
      <c r="G135" s="130"/>
    </row>
    <row r="136" spans="2:7" ht="15">
      <c r="B136" s="38" t="s">
        <v>92</v>
      </c>
      <c r="C136" s="39"/>
      <c r="D136" s="43"/>
      <c r="E136" s="43"/>
      <c r="F136" s="43"/>
      <c r="G136" s="130"/>
    </row>
    <row r="137" spans="2:9" ht="15">
      <c r="B137" s="38" t="s">
        <v>93</v>
      </c>
      <c r="C137" s="39"/>
      <c r="D137" s="43"/>
      <c r="E137" s="43"/>
      <c r="F137" s="43"/>
      <c r="G137" s="130"/>
      <c r="H137" s="133">
        <v>0</v>
      </c>
      <c r="I137" s="3"/>
    </row>
    <row r="138" spans="2:7" ht="15">
      <c r="B138" s="38"/>
      <c r="C138" s="39"/>
      <c r="D138" s="43"/>
      <c r="E138" s="43"/>
      <c r="F138" s="43"/>
      <c r="G138" s="130"/>
    </row>
    <row r="139" spans="2:7" ht="15">
      <c r="B139" s="38" t="s">
        <v>94</v>
      </c>
      <c r="C139" s="39"/>
      <c r="D139" s="43"/>
      <c r="E139" s="43"/>
      <c r="F139" s="43"/>
      <c r="G139" s="130"/>
    </row>
    <row r="140" spans="2:9" ht="15">
      <c r="B140" s="38" t="s">
        <v>95</v>
      </c>
      <c r="C140" s="39"/>
      <c r="D140" s="43"/>
      <c r="E140" s="43"/>
      <c r="F140" s="43"/>
      <c r="G140" s="130"/>
      <c r="H140" s="134">
        <v>8000</v>
      </c>
      <c r="I140" s="3"/>
    </row>
    <row r="141" spans="2:7" ht="15">
      <c r="B141" s="38"/>
      <c r="C141" s="39"/>
      <c r="D141" s="43"/>
      <c r="E141" s="43"/>
      <c r="F141" s="43"/>
      <c r="G141" s="130"/>
    </row>
    <row r="142" spans="2:7" ht="15">
      <c r="B142" s="38"/>
      <c r="C142" s="39"/>
      <c r="D142" s="43"/>
      <c r="E142" s="43"/>
      <c r="F142" s="43"/>
      <c r="G142" s="130"/>
    </row>
    <row r="143" spans="2:9" ht="15">
      <c r="B143" s="38" t="s">
        <v>96</v>
      </c>
      <c r="C143" s="39"/>
      <c r="D143" s="43"/>
      <c r="E143" s="43"/>
      <c r="F143" s="43"/>
      <c r="G143" s="130"/>
      <c r="H143" s="135">
        <f>H128+F35+H131+H134-F124-H137-H140</f>
        <v>5338.800000000047</v>
      </c>
      <c r="I143" s="9"/>
    </row>
    <row r="144" spans="4:7" ht="12.75">
      <c r="D144" s="43"/>
      <c r="E144" s="43"/>
      <c r="F144" s="43"/>
      <c r="G144" s="130"/>
    </row>
    <row r="145" spans="4:7" ht="12.75">
      <c r="D145" s="43"/>
      <c r="E145" s="43"/>
      <c r="F145" s="43"/>
      <c r="G145" s="130"/>
    </row>
    <row r="146" spans="2:7" ht="15">
      <c r="B146" s="38" t="s">
        <v>98</v>
      </c>
      <c r="C146" s="39"/>
      <c r="D146" s="43"/>
      <c r="E146" s="43"/>
      <c r="F146" s="43"/>
      <c r="G146" s="130"/>
    </row>
    <row r="147" spans="2:7" ht="15">
      <c r="B147" s="38" t="s">
        <v>99</v>
      </c>
      <c r="C147" s="39"/>
      <c r="D147" s="43"/>
      <c r="E147" s="43"/>
      <c r="F147" s="43"/>
      <c r="G147" s="130"/>
    </row>
    <row r="148" spans="2:7" ht="15">
      <c r="B148" s="38" t="s">
        <v>100</v>
      </c>
      <c r="C148" s="39"/>
      <c r="D148" s="43"/>
      <c r="E148" s="43"/>
      <c r="F148" s="43"/>
      <c r="G148" s="130"/>
    </row>
  </sheetData>
  <sheetProtection/>
  <mergeCells count="21">
    <mergeCell ref="G38:G39"/>
    <mergeCell ref="B2:B3"/>
    <mergeCell ref="C2:C3"/>
    <mergeCell ref="C38:C39"/>
    <mergeCell ref="A37:H37"/>
    <mergeCell ref="D2:D3"/>
    <mergeCell ref="L42:N43"/>
    <mergeCell ref="F38:F39"/>
    <mergeCell ref="J42:K42"/>
    <mergeCell ref="H2:H3"/>
    <mergeCell ref="J43:K43"/>
    <mergeCell ref="A1:H1"/>
    <mergeCell ref="A38:A39"/>
    <mergeCell ref="H38:H39"/>
    <mergeCell ref="B38:B39"/>
    <mergeCell ref="D38:D39"/>
    <mergeCell ref="E38:E39"/>
    <mergeCell ref="F2:F3"/>
    <mergeCell ref="G2:G3"/>
    <mergeCell ref="E2:E3"/>
    <mergeCell ref="A2:A3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109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6.7109375" style="36" customWidth="1"/>
    <col min="2" max="2" width="45.8515625" style="36" customWidth="1"/>
    <col min="3" max="3" width="9.140625" style="37" hidden="1" customWidth="1"/>
    <col min="4" max="4" width="14.421875" style="36" customWidth="1"/>
    <col min="5" max="5" width="14.8515625" style="36" customWidth="1"/>
    <col min="6" max="6" width="13.57421875" style="36" customWidth="1"/>
    <col min="7" max="7" width="11.57421875" style="36" customWidth="1"/>
    <col min="8" max="8" width="11.8515625" style="36" customWidth="1"/>
    <col min="9" max="9" width="12.28125" style="1" customWidth="1"/>
    <col min="10" max="16384" width="9.140625" style="1" customWidth="1"/>
  </cols>
  <sheetData>
    <row r="1" spans="1:8" s="8" customFormat="1" ht="55.5" customHeight="1">
      <c r="A1" s="151" t="s">
        <v>370</v>
      </c>
      <c r="B1" s="151"/>
      <c r="C1" s="151"/>
      <c r="D1" s="151"/>
      <c r="E1" s="151"/>
      <c r="F1" s="151"/>
      <c r="G1" s="151"/>
      <c r="H1" s="151"/>
    </row>
    <row r="2" spans="1:8" ht="12.75" customHeight="1">
      <c r="A2" s="142"/>
      <c r="B2" s="160" t="s">
        <v>6</v>
      </c>
      <c r="C2" s="41"/>
      <c r="D2" s="155" t="s">
        <v>7</v>
      </c>
      <c r="E2" s="153" t="s">
        <v>349</v>
      </c>
      <c r="F2" s="155" t="s">
        <v>8</v>
      </c>
      <c r="G2" s="155" t="s">
        <v>9</v>
      </c>
      <c r="H2" s="153" t="s">
        <v>350</v>
      </c>
    </row>
    <row r="3" spans="1:8" ht="18" customHeight="1">
      <c r="A3" s="143"/>
      <c r="B3" s="160"/>
      <c r="C3" s="41"/>
      <c r="D3" s="155"/>
      <c r="E3" s="154"/>
      <c r="F3" s="155"/>
      <c r="G3" s="155"/>
      <c r="H3" s="154"/>
    </row>
    <row r="4" spans="1:8" ht="15">
      <c r="A4" s="143"/>
      <c r="B4" s="141" t="s">
        <v>86</v>
      </c>
      <c r="C4" s="148"/>
      <c r="D4" s="144">
        <f>D5+D6+D7+D8+D9+D10+D11+D12+D13+D14+D15+D16+D17+D18+D19</f>
        <v>62373.8</v>
      </c>
      <c r="E4" s="144">
        <f>E5+E6+E7+E8+E9+E10+E11+E12+E13+E14+E15+E16+E17+E18+E19</f>
        <v>45288.8</v>
      </c>
      <c r="F4" s="144">
        <f>F5+F6+F7+F8+F9+F10+F11+F12+F13+F14+F15+F16+F17+F18+F19</f>
        <v>46020.2</v>
      </c>
      <c r="G4" s="34">
        <f aca="true" t="shared" si="0" ref="G4:G28">F4/D4</f>
        <v>0.7378129919934331</v>
      </c>
      <c r="H4" s="34">
        <f>F4/E4</f>
        <v>1.0161496882231367</v>
      </c>
    </row>
    <row r="5" spans="1:8" ht="15">
      <c r="A5" s="143"/>
      <c r="B5" s="145" t="s">
        <v>10</v>
      </c>
      <c r="C5" s="149"/>
      <c r="D5" s="32">
        <v>37080</v>
      </c>
      <c r="E5" s="32">
        <v>26325</v>
      </c>
      <c r="F5" s="32">
        <v>25883.3</v>
      </c>
      <c r="G5" s="34">
        <f t="shared" si="0"/>
        <v>0.6980393743257821</v>
      </c>
      <c r="H5" s="34">
        <f aca="true" t="shared" si="1" ref="H5:H28">F5/E5</f>
        <v>0.9832212725546059</v>
      </c>
    </row>
    <row r="6" spans="1:8" ht="15">
      <c r="A6" s="143"/>
      <c r="B6" s="145" t="s">
        <v>316</v>
      </c>
      <c r="C6" s="149"/>
      <c r="D6" s="32">
        <v>2849.9</v>
      </c>
      <c r="E6" s="32">
        <v>2849.9</v>
      </c>
      <c r="F6" s="32">
        <v>2936.9</v>
      </c>
      <c r="G6" s="34">
        <f t="shared" si="0"/>
        <v>1.030527386925857</v>
      </c>
      <c r="H6" s="34">
        <f t="shared" si="1"/>
        <v>1.030527386925857</v>
      </c>
    </row>
    <row r="7" spans="1:8" ht="15">
      <c r="A7" s="143"/>
      <c r="B7" s="145" t="s">
        <v>12</v>
      </c>
      <c r="C7" s="149"/>
      <c r="D7" s="32">
        <v>270</v>
      </c>
      <c r="E7" s="32">
        <v>270</v>
      </c>
      <c r="F7" s="32">
        <v>438.7</v>
      </c>
      <c r="G7" s="34">
        <f t="shared" si="0"/>
        <v>1.6248148148148147</v>
      </c>
      <c r="H7" s="34">
        <f t="shared" si="1"/>
        <v>1.6248148148148147</v>
      </c>
    </row>
    <row r="8" spans="1:8" ht="15">
      <c r="A8" s="143"/>
      <c r="B8" s="145" t="s">
        <v>13</v>
      </c>
      <c r="C8" s="149"/>
      <c r="D8" s="32">
        <v>5100</v>
      </c>
      <c r="E8" s="32">
        <v>3100</v>
      </c>
      <c r="F8" s="32">
        <v>3625.9</v>
      </c>
      <c r="G8" s="34">
        <f t="shared" si="0"/>
        <v>0.7109607843137256</v>
      </c>
      <c r="H8" s="34">
        <f t="shared" si="1"/>
        <v>1.1696451612903227</v>
      </c>
    </row>
    <row r="9" spans="1:8" ht="15">
      <c r="A9" s="143"/>
      <c r="B9" s="145" t="s">
        <v>14</v>
      </c>
      <c r="C9" s="149"/>
      <c r="D9" s="32">
        <v>12861</v>
      </c>
      <c r="E9" s="32">
        <v>9561</v>
      </c>
      <c r="F9" s="32">
        <v>9596</v>
      </c>
      <c r="G9" s="34">
        <f t="shared" si="0"/>
        <v>0.7461317160407434</v>
      </c>
      <c r="H9" s="34">
        <f t="shared" si="1"/>
        <v>1.0036607049471813</v>
      </c>
    </row>
    <row r="10" spans="1:8" ht="15">
      <c r="A10" s="143"/>
      <c r="B10" s="145" t="s">
        <v>111</v>
      </c>
      <c r="C10" s="149"/>
      <c r="D10" s="32">
        <v>0</v>
      </c>
      <c r="E10" s="32">
        <v>0</v>
      </c>
      <c r="F10" s="32">
        <v>0</v>
      </c>
      <c r="G10" s="34">
        <v>0</v>
      </c>
      <c r="H10" s="34">
        <v>0</v>
      </c>
    </row>
    <row r="11" spans="1:8" ht="15">
      <c r="A11" s="143"/>
      <c r="B11" s="145" t="s">
        <v>101</v>
      </c>
      <c r="C11" s="149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43"/>
      <c r="B12" s="145" t="s">
        <v>16</v>
      </c>
      <c r="C12" s="149"/>
      <c r="D12" s="32">
        <v>2107.5</v>
      </c>
      <c r="E12" s="32">
        <v>1547.5</v>
      </c>
      <c r="F12" s="32">
        <v>1811.1</v>
      </c>
      <c r="G12" s="34">
        <f t="shared" si="0"/>
        <v>0.8593594306049822</v>
      </c>
      <c r="H12" s="34">
        <f t="shared" si="1"/>
        <v>1.1703392568659128</v>
      </c>
    </row>
    <row r="13" spans="1:8" ht="15">
      <c r="A13" s="143"/>
      <c r="B13" s="145" t="s">
        <v>17</v>
      </c>
      <c r="C13" s="149"/>
      <c r="D13" s="32">
        <v>1502.4</v>
      </c>
      <c r="E13" s="32">
        <v>1162.4</v>
      </c>
      <c r="F13" s="32">
        <v>1218.6</v>
      </c>
      <c r="G13" s="34">
        <f t="shared" si="0"/>
        <v>0.8111022364217251</v>
      </c>
      <c r="H13" s="34">
        <f t="shared" si="1"/>
        <v>1.0483482450103232</v>
      </c>
    </row>
    <row r="14" spans="1:8" ht="15">
      <c r="A14" s="143"/>
      <c r="B14" s="145" t="s">
        <v>102</v>
      </c>
      <c r="C14" s="149"/>
      <c r="D14" s="32">
        <v>400</v>
      </c>
      <c r="E14" s="32">
        <v>300</v>
      </c>
      <c r="F14" s="32">
        <v>306</v>
      </c>
      <c r="G14" s="34">
        <f t="shared" si="0"/>
        <v>0.765</v>
      </c>
      <c r="H14" s="34">
        <f t="shared" si="1"/>
        <v>1.02</v>
      </c>
    </row>
    <row r="15" spans="1:8" ht="15">
      <c r="A15" s="143"/>
      <c r="B15" s="145" t="s">
        <v>20</v>
      </c>
      <c r="C15" s="149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15">
      <c r="A16" s="143"/>
      <c r="B16" s="145" t="s">
        <v>129</v>
      </c>
      <c r="C16" s="149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15">
      <c r="A17" s="143"/>
      <c r="B17" s="145" t="s">
        <v>394</v>
      </c>
      <c r="C17" s="149"/>
      <c r="D17" s="32">
        <v>200</v>
      </c>
      <c r="E17" s="32">
        <v>170</v>
      </c>
      <c r="F17" s="32">
        <v>203.7</v>
      </c>
      <c r="G17" s="34">
        <f t="shared" si="0"/>
        <v>1.0185</v>
      </c>
      <c r="H17" s="34">
        <f t="shared" si="1"/>
        <v>1.198235294117647</v>
      </c>
    </row>
    <row r="18" spans="1:8" ht="15">
      <c r="A18" s="143"/>
      <c r="B18" s="145" t="s">
        <v>125</v>
      </c>
      <c r="C18" s="149"/>
      <c r="D18" s="32">
        <v>3</v>
      </c>
      <c r="E18" s="32">
        <v>3</v>
      </c>
      <c r="F18" s="32">
        <v>0</v>
      </c>
      <c r="G18" s="34">
        <f t="shared" si="0"/>
        <v>0</v>
      </c>
      <c r="H18" s="34">
        <f t="shared" si="1"/>
        <v>0</v>
      </c>
    </row>
    <row r="19" spans="1:8" ht="15">
      <c r="A19" s="143"/>
      <c r="B19" s="145" t="s">
        <v>26</v>
      </c>
      <c r="C19" s="149"/>
      <c r="D19" s="32">
        <v>0</v>
      </c>
      <c r="E19" s="32">
        <v>0</v>
      </c>
      <c r="F19" s="32">
        <v>0</v>
      </c>
      <c r="G19" s="34">
        <v>0</v>
      </c>
      <c r="H19" s="34">
        <v>0</v>
      </c>
    </row>
    <row r="20" spans="1:8" ht="24.75" customHeight="1">
      <c r="A20" s="143"/>
      <c r="B20" s="45" t="s">
        <v>85</v>
      </c>
      <c r="C20" s="50"/>
      <c r="D20" s="32">
        <f>D21+D22+D24+D25+D23+D26</f>
        <v>17356.6</v>
      </c>
      <c r="E20" s="32">
        <f>E21+E22+E24+E25+E23+E26</f>
        <v>16091.499999999998</v>
      </c>
      <c r="F20" s="32">
        <f>F21+F22+F24+F25+F23+F26</f>
        <v>15092</v>
      </c>
      <c r="G20" s="34">
        <f t="shared" si="0"/>
        <v>0.8695251374117051</v>
      </c>
      <c r="H20" s="34">
        <f t="shared" si="1"/>
        <v>0.9378864617966008</v>
      </c>
    </row>
    <row r="21" spans="1:8" ht="15">
      <c r="A21" s="143"/>
      <c r="B21" s="145" t="s">
        <v>28</v>
      </c>
      <c r="C21" s="149"/>
      <c r="D21" s="32">
        <v>1453.2</v>
      </c>
      <c r="E21" s="32">
        <v>1089.9</v>
      </c>
      <c r="F21" s="32">
        <v>1089.9</v>
      </c>
      <c r="G21" s="34">
        <f t="shared" si="0"/>
        <v>0.75</v>
      </c>
      <c r="H21" s="34">
        <f t="shared" si="1"/>
        <v>1</v>
      </c>
    </row>
    <row r="22" spans="1:8" ht="15">
      <c r="A22" s="143"/>
      <c r="B22" s="145" t="s">
        <v>338</v>
      </c>
      <c r="C22" s="149"/>
      <c r="D22" s="32">
        <v>8976.3</v>
      </c>
      <c r="E22" s="32">
        <v>8976.3</v>
      </c>
      <c r="F22" s="32">
        <v>8921</v>
      </c>
      <c r="G22" s="34">
        <f t="shared" si="0"/>
        <v>0.9938393324643785</v>
      </c>
      <c r="H22" s="34">
        <f t="shared" si="1"/>
        <v>0.9938393324643785</v>
      </c>
    </row>
    <row r="23" spans="1:8" ht="15">
      <c r="A23" s="143"/>
      <c r="B23" s="107" t="s">
        <v>348</v>
      </c>
      <c r="C23" s="108"/>
      <c r="D23" s="32">
        <v>2637.1</v>
      </c>
      <c r="E23" s="32">
        <v>2637.1</v>
      </c>
      <c r="F23" s="32">
        <v>791.1</v>
      </c>
      <c r="G23" s="34">
        <f t="shared" si="0"/>
        <v>0.29998862386712677</v>
      </c>
      <c r="H23" s="34">
        <f t="shared" si="1"/>
        <v>0.29998862386712677</v>
      </c>
    </row>
    <row r="24" spans="1:8" ht="15">
      <c r="A24" s="143"/>
      <c r="B24" s="145" t="s">
        <v>71</v>
      </c>
      <c r="C24" s="149"/>
      <c r="D24" s="32">
        <v>4290</v>
      </c>
      <c r="E24" s="32">
        <v>3388.2</v>
      </c>
      <c r="F24" s="32">
        <v>4290</v>
      </c>
      <c r="G24" s="34">
        <f t="shared" si="0"/>
        <v>1</v>
      </c>
      <c r="H24" s="34">
        <f t="shared" si="1"/>
        <v>1.2661590224898176</v>
      </c>
    </row>
    <row r="25" spans="1:8" ht="29.25" customHeight="1">
      <c r="A25" s="143"/>
      <c r="B25" s="145" t="s">
        <v>31</v>
      </c>
      <c r="C25" s="149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14.25" customHeight="1" thickBot="1">
      <c r="A26" s="143"/>
      <c r="B26" s="109" t="s">
        <v>161</v>
      </c>
      <c r="C26" s="149"/>
      <c r="D26" s="110">
        <v>0</v>
      </c>
      <c r="E26" s="110">
        <v>0</v>
      </c>
      <c r="F26" s="110">
        <v>0</v>
      </c>
      <c r="G26" s="34">
        <v>0</v>
      </c>
      <c r="H26" s="34">
        <v>0</v>
      </c>
    </row>
    <row r="27" spans="1:8" ht="18.75">
      <c r="A27" s="143"/>
      <c r="B27" s="47" t="s">
        <v>32</v>
      </c>
      <c r="C27" s="84"/>
      <c r="D27" s="144">
        <f>D4+D20</f>
        <v>79730.4</v>
      </c>
      <c r="E27" s="144">
        <f>E4+E20</f>
        <v>61380.3</v>
      </c>
      <c r="F27" s="144">
        <f>F4+F20</f>
        <v>61112.2</v>
      </c>
      <c r="G27" s="34">
        <f t="shared" si="0"/>
        <v>0.7664855563248146</v>
      </c>
      <c r="H27" s="34">
        <f t="shared" si="1"/>
        <v>0.9956321490771468</v>
      </c>
    </row>
    <row r="28" spans="1:8" ht="15">
      <c r="A28" s="143"/>
      <c r="B28" s="145" t="s">
        <v>112</v>
      </c>
      <c r="C28" s="149"/>
      <c r="D28" s="32">
        <f>D4</f>
        <v>62373.8</v>
      </c>
      <c r="E28" s="32">
        <f>E4</f>
        <v>45288.8</v>
      </c>
      <c r="F28" s="32">
        <f>F4</f>
        <v>46020.2</v>
      </c>
      <c r="G28" s="34">
        <f t="shared" si="0"/>
        <v>0.7378129919934331</v>
      </c>
      <c r="H28" s="34">
        <f t="shared" si="1"/>
        <v>1.0161496882231367</v>
      </c>
    </row>
    <row r="29" spans="1:8" ht="12.75">
      <c r="A29" s="163"/>
      <c r="B29" s="173"/>
      <c r="C29" s="173"/>
      <c r="D29" s="173"/>
      <c r="E29" s="173"/>
      <c r="F29" s="173"/>
      <c r="G29" s="173"/>
      <c r="H29" s="174"/>
    </row>
    <row r="30" spans="1:8" ht="15" customHeight="1">
      <c r="A30" s="169" t="s">
        <v>165</v>
      </c>
      <c r="B30" s="170" t="s">
        <v>33</v>
      </c>
      <c r="C30" s="171" t="s">
        <v>167</v>
      </c>
      <c r="D30" s="156" t="s">
        <v>7</v>
      </c>
      <c r="E30" s="153" t="s">
        <v>349</v>
      </c>
      <c r="F30" s="155" t="s">
        <v>8</v>
      </c>
      <c r="G30" s="155" t="s">
        <v>9</v>
      </c>
      <c r="H30" s="153" t="s">
        <v>352</v>
      </c>
    </row>
    <row r="31" spans="1:8" ht="15" customHeight="1">
      <c r="A31" s="169"/>
      <c r="B31" s="170"/>
      <c r="C31" s="172"/>
      <c r="D31" s="156"/>
      <c r="E31" s="154"/>
      <c r="F31" s="155"/>
      <c r="G31" s="155"/>
      <c r="H31" s="154"/>
    </row>
    <row r="32" spans="1:8" ht="12.75">
      <c r="A32" s="50" t="s">
        <v>73</v>
      </c>
      <c r="B32" s="45" t="s">
        <v>34</v>
      </c>
      <c r="C32" s="50"/>
      <c r="D32" s="85">
        <f>D33+D34+D35+D36</f>
        <v>3254.3999999999996</v>
      </c>
      <c r="E32" s="85">
        <f>E33+E34+E35+E36</f>
        <v>3009.8</v>
      </c>
      <c r="F32" s="85">
        <f>F33+F34+F35+F36</f>
        <v>2889.5</v>
      </c>
      <c r="G32" s="102">
        <f>F32/D32</f>
        <v>0.887874877089479</v>
      </c>
      <c r="H32" s="102">
        <f>F32/E32</f>
        <v>0.9600305668150707</v>
      </c>
    </row>
    <row r="33" spans="1:8" ht="31.5" customHeight="1">
      <c r="A33" s="149" t="s">
        <v>75</v>
      </c>
      <c r="B33" s="145" t="s">
        <v>254</v>
      </c>
      <c r="C33" s="149" t="s">
        <v>75</v>
      </c>
      <c r="D33" s="32">
        <v>910.8</v>
      </c>
      <c r="E33" s="32">
        <v>711.2</v>
      </c>
      <c r="F33" s="32">
        <v>616.9</v>
      </c>
      <c r="G33" s="102">
        <f aca="true" t="shared" si="2" ref="G33:G85">F33/D33</f>
        <v>0.6773166447079491</v>
      </c>
      <c r="H33" s="102">
        <f aca="true" t="shared" si="3" ref="H33:H85">F33/E33</f>
        <v>0.8674071991001124</v>
      </c>
    </row>
    <row r="34" spans="1:8" ht="53.25" customHeight="1" hidden="1">
      <c r="A34" s="149" t="s">
        <v>76</v>
      </c>
      <c r="B34" s="145" t="s">
        <v>169</v>
      </c>
      <c r="C34" s="149" t="s">
        <v>76</v>
      </c>
      <c r="D34" s="32">
        <v>0</v>
      </c>
      <c r="E34" s="32">
        <v>0</v>
      </c>
      <c r="F34" s="32">
        <v>0</v>
      </c>
      <c r="G34" s="102" t="e">
        <f t="shared" si="2"/>
        <v>#DIV/0!</v>
      </c>
      <c r="H34" s="102" t="e">
        <f t="shared" si="3"/>
        <v>#DIV/0!</v>
      </c>
    </row>
    <row r="35" spans="1:8" ht="12.75" hidden="1">
      <c r="A35" s="149" t="s">
        <v>78</v>
      </c>
      <c r="B35" s="145" t="s">
        <v>200</v>
      </c>
      <c r="C35" s="149" t="s">
        <v>78</v>
      </c>
      <c r="D35" s="32">
        <v>0</v>
      </c>
      <c r="E35" s="32">
        <v>0</v>
      </c>
      <c r="F35" s="32">
        <v>0</v>
      </c>
      <c r="G35" s="102" t="e">
        <f t="shared" si="2"/>
        <v>#DIV/0!</v>
      </c>
      <c r="H35" s="102" t="e">
        <f t="shared" si="3"/>
        <v>#DIV/0!</v>
      </c>
    </row>
    <row r="36" spans="1:9" ht="14.25" customHeight="1">
      <c r="A36" s="149" t="s">
        <v>135</v>
      </c>
      <c r="B36" s="145" t="s">
        <v>123</v>
      </c>
      <c r="C36" s="149"/>
      <c r="D36" s="32">
        <f>D37+D38+D39+D40+D42+D43+D41</f>
        <v>2343.6</v>
      </c>
      <c r="E36" s="32">
        <f>E37+E38+E39+E40+E42+E43+E41</f>
        <v>2298.6</v>
      </c>
      <c r="F36" s="32">
        <f>F37+F38+F39+F40+F42+F43+F41</f>
        <v>2272.6</v>
      </c>
      <c r="G36" s="102">
        <f t="shared" si="2"/>
        <v>0.9697047277692439</v>
      </c>
      <c r="H36" s="102">
        <f t="shared" si="3"/>
        <v>0.9886887670756113</v>
      </c>
      <c r="I36" s="27"/>
    </row>
    <row r="37" spans="1:9" s="16" customFormat="1" ht="34.5" customHeight="1">
      <c r="A37" s="87"/>
      <c r="B37" s="60" t="s">
        <v>229</v>
      </c>
      <c r="C37" s="87" t="s">
        <v>300</v>
      </c>
      <c r="D37" s="88">
        <v>485.6</v>
      </c>
      <c r="E37" s="88">
        <v>485.6</v>
      </c>
      <c r="F37" s="88">
        <v>461.3</v>
      </c>
      <c r="G37" s="102">
        <f t="shared" si="2"/>
        <v>0.9499588138385502</v>
      </c>
      <c r="H37" s="102">
        <f t="shared" si="3"/>
        <v>0.9499588138385502</v>
      </c>
      <c r="I37" s="28"/>
    </row>
    <row r="38" spans="1:9" s="16" customFormat="1" ht="12.75" hidden="1">
      <c r="A38" s="87"/>
      <c r="B38" s="60" t="s">
        <v>113</v>
      </c>
      <c r="C38" s="87" t="s">
        <v>173</v>
      </c>
      <c r="D38" s="88">
        <v>0</v>
      </c>
      <c r="E38" s="88">
        <v>0</v>
      </c>
      <c r="F38" s="88">
        <v>0</v>
      </c>
      <c r="G38" s="102" t="e">
        <f t="shared" si="2"/>
        <v>#DIV/0!</v>
      </c>
      <c r="H38" s="102" t="e">
        <f t="shared" si="3"/>
        <v>#DIV/0!</v>
      </c>
      <c r="I38" s="28"/>
    </row>
    <row r="39" spans="1:9" s="16" customFormat="1" ht="12.75" hidden="1">
      <c r="A39" s="87"/>
      <c r="B39" s="60" t="s">
        <v>205</v>
      </c>
      <c r="C39" s="87" t="s">
        <v>201</v>
      </c>
      <c r="D39" s="88">
        <v>0</v>
      </c>
      <c r="E39" s="88">
        <v>0</v>
      </c>
      <c r="F39" s="88">
        <v>0</v>
      </c>
      <c r="G39" s="102" t="e">
        <f t="shared" si="2"/>
        <v>#DIV/0!</v>
      </c>
      <c r="H39" s="102" t="e">
        <f t="shared" si="3"/>
        <v>#DIV/0!</v>
      </c>
      <c r="I39" s="28"/>
    </row>
    <row r="40" spans="1:9" s="16" customFormat="1" ht="25.5" hidden="1">
      <c r="A40" s="87"/>
      <c r="B40" s="60" t="s">
        <v>121</v>
      </c>
      <c r="C40" s="87" t="s">
        <v>172</v>
      </c>
      <c r="D40" s="88">
        <v>0</v>
      </c>
      <c r="E40" s="88">
        <v>0</v>
      </c>
      <c r="F40" s="88">
        <v>0</v>
      </c>
      <c r="G40" s="102" t="e">
        <f t="shared" si="2"/>
        <v>#DIV/0!</v>
      </c>
      <c r="H40" s="102" t="e">
        <f t="shared" si="3"/>
        <v>#DIV/0!</v>
      </c>
      <c r="I40" s="28"/>
    </row>
    <row r="41" spans="1:9" s="16" customFormat="1" ht="31.5" customHeight="1">
      <c r="A41" s="87"/>
      <c r="B41" s="60" t="s">
        <v>317</v>
      </c>
      <c r="C41" s="87" t="s">
        <v>307</v>
      </c>
      <c r="D41" s="88">
        <v>1569.7</v>
      </c>
      <c r="E41" s="88">
        <v>1569.7</v>
      </c>
      <c r="F41" s="88">
        <v>1569.6</v>
      </c>
      <c r="G41" s="102">
        <f t="shared" si="2"/>
        <v>0.9999362935592787</v>
      </c>
      <c r="H41" s="102">
        <f t="shared" si="3"/>
        <v>0.9999362935592787</v>
      </c>
      <c r="I41" s="28"/>
    </row>
    <row r="42" spans="1:9" s="16" customFormat="1" ht="25.5">
      <c r="A42" s="87"/>
      <c r="B42" s="60" t="s">
        <v>304</v>
      </c>
      <c r="C42" s="87" t="s">
        <v>301</v>
      </c>
      <c r="D42" s="88">
        <v>108.3</v>
      </c>
      <c r="E42" s="88">
        <v>108.3</v>
      </c>
      <c r="F42" s="88">
        <v>108.2</v>
      </c>
      <c r="G42" s="102">
        <f t="shared" si="2"/>
        <v>0.9990766389658357</v>
      </c>
      <c r="H42" s="102">
        <f t="shared" si="3"/>
        <v>0.9990766389658357</v>
      </c>
      <c r="I42" s="28"/>
    </row>
    <row r="43" spans="1:9" s="16" customFormat="1" ht="12.75">
      <c r="A43" s="87"/>
      <c r="B43" s="60" t="s">
        <v>303</v>
      </c>
      <c r="C43" s="87" t="s">
        <v>302</v>
      </c>
      <c r="D43" s="88">
        <v>180</v>
      </c>
      <c r="E43" s="88">
        <v>135</v>
      </c>
      <c r="F43" s="88">
        <v>133.5</v>
      </c>
      <c r="G43" s="102">
        <f t="shared" si="2"/>
        <v>0.7416666666666667</v>
      </c>
      <c r="H43" s="102">
        <f t="shared" si="3"/>
        <v>0.9888888888888889</v>
      </c>
      <c r="I43" s="28"/>
    </row>
    <row r="44" spans="1:8" ht="18.75" customHeight="1">
      <c r="A44" s="64" t="s">
        <v>79</v>
      </c>
      <c r="B44" s="147" t="s">
        <v>42</v>
      </c>
      <c r="C44" s="64"/>
      <c r="D44" s="85">
        <f>D45</f>
        <v>744.4</v>
      </c>
      <c r="E44" s="85">
        <f>E45</f>
        <v>577.8</v>
      </c>
      <c r="F44" s="85">
        <f>F45</f>
        <v>382.4</v>
      </c>
      <c r="G44" s="102">
        <f t="shared" si="2"/>
        <v>0.5137023105857066</v>
      </c>
      <c r="H44" s="102">
        <f t="shared" si="3"/>
        <v>0.6618206992038768</v>
      </c>
    </row>
    <row r="45" spans="1:8" ht="33" customHeight="1">
      <c r="A45" s="149" t="s">
        <v>164</v>
      </c>
      <c r="B45" s="145" t="s">
        <v>202</v>
      </c>
      <c r="C45" s="149"/>
      <c r="D45" s="32">
        <f>D46+D47+D48</f>
        <v>744.4</v>
      </c>
      <c r="E45" s="32">
        <f>E46+E47+E48</f>
        <v>577.8</v>
      </c>
      <c r="F45" s="32">
        <f>F46+F47+F48</f>
        <v>382.4</v>
      </c>
      <c r="G45" s="102">
        <f t="shared" si="2"/>
        <v>0.5137023105857066</v>
      </c>
      <c r="H45" s="102">
        <f t="shared" si="3"/>
        <v>0.6618206992038768</v>
      </c>
    </row>
    <row r="46" spans="1:8" s="16" customFormat="1" ht="41.25" customHeight="1">
      <c r="A46" s="87"/>
      <c r="B46" s="60" t="s">
        <v>255</v>
      </c>
      <c r="C46" s="87" t="s">
        <v>256</v>
      </c>
      <c r="D46" s="88">
        <v>200</v>
      </c>
      <c r="E46" s="88">
        <v>150</v>
      </c>
      <c r="F46" s="88">
        <f>0</f>
        <v>0</v>
      </c>
      <c r="G46" s="102">
        <f t="shared" si="2"/>
        <v>0</v>
      </c>
      <c r="H46" s="102">
        <f t="shared" si="3"/>
        <v>0</v>
      </c>
    </row>
    <row r="47" spans="1:8" s="16" customFormat="1" ht="51" customHeight="1">
      <c r="A47" s="87"/>
      <c r="B47" s="60" t="s">
        <v>258</v>
      </c>
      <c r="C47" s="87" t="s">
        <v>257</v>
      </c>
      <c r="D47" s="88">
        <v>524.4</v>
      </c>
      <c r="E47" s="88">
        <v>412.8</v>
      </c>
      <c r="F47" s="88">
        <v>382.4</v>
      </c>
      <c r="G47" s="102">
        <f t="shared" si="2"/>
        <v>0.7292143401983219</v>
      </c>
      <c r="H47" s="102">
        <f t="shared" si="3"/>
        <v>0.9263565891472867</v>
      </c>
    </row>
    <row r="48" spans="1:8" s="16" customFormat="1" ht="55.5" customHeight="1">
      <c r="A48" s="87"/>
      <c r="B48" s="60" t="s">
        <v>260</v>
      </c>
      <c r="C48" s="87" t="s">
        <v>259</v>
      </c>
      <c r="D48" s="88">
        <v>20</v>
      </c>
      <c r="E48" s="88">
        <v>15</v>
      </c>
      <c r="F48" s="88">
        <v>0</v>
      </c>
      <c r="G48" s="102">
        <f t="shared" si="2"/>
        <v>0</v>
      </c>
      <c r="H48" s="102">
        <f t="shared" si="3"/>
        <v>0</v>
      </c>
    </row>
    <row r="49" spans="1:8" ht="34.5" customHeight="1">
      <c r="A49" s="50" t="s">
        <v>80</v>
      </c>
      <c r="B49" s="45" t="s">
        <v>44</v>
      </c>
      <c r="C49" s="50"/>
      <c r="D49" s="85">
        <f>SUM(D51:D53)</f>
        <v>12819.9</v>
      </c>
      <c r="E49" s="85">
        <f>SUM(E51:E53)</f>
        <v>12819.9</v>
      </c>
      <c r="F49" s="85">
        <f>SUM(F51:F53)</f>
        <v>9625.3</v>
      </c>
      <c r="G49" s="102">
        <f t="shared" si="2"/>
        <v>0.7508092886839991</v>
      </c>
      <c r="H49" s="102">
        <f t="shared" si="3"/>
        <v>0.7508092886839991</v>
      </c>
    </row>
    <row r="50" spans="1:8" ht="22.5" customHeight="1">
      <c r="A50" s="50" t="s">
        <v>126</v>
      </c>
      <c r="B50" s="45" t="s">
        <v>203</v>
      </c>
      <c r="C50" s="50"/>
      <c r="D50" s="85">
        <f>D53+D52+D51</f>
        <v>12819.9</v>
      </c>
      <c r="E50" s="85">
        <f>E53+E52+E51</f>
        <v>12819.9</v>
      </c>
      <c r="F50" s="85">
        <f>F53+F52+F51</f>
        <v>9625.3</v>
      </c>
      <c r="G50" s="102">
        <f t="shared" si="2"/>
        <v>0.7508092886839991</v>
      </c>
      <c r="H50" s="102">
        <f t="shared" si="3"/>
        <v>0.7508092886839991</v>
      </c>
    </row>
    <row r="51" spans="1:8" ht="69" customHeight="1">
      <c r="A51" s="50"/>
      <c r="B51" s="145" t="s">
        <v>318</v>
      </c>
      <c r="C51" s="149" t="s">
        <v>319</v>
      </c>
      <c r="D51" s="32">
        <v>140.5</v>
      </c>
      <c r="E51" s="32">
        <v>140.5</v>
      </c>
      <c r="F51" s="32">
        <v>140.5</v>
      </c>
      <c r="G51" s="102">
        <f t="shared" si="2"/>
        <v>1</v>
      </c>
      <c r="H51" s="102">
        <f t="shared" si="3"/>
        <v>1</v>
      </c>
    </row>
    <row r="52" spans="1:8" ht="68.25" customHeight="1">
      <c r="A52" s="50"/>
      <c r="B52" s="145" t="s">
        <v>321</v>
      </c>
      <c r="C52" s="149" t="s">
        <v>320</v>
      </c>
      <c r="D52" s="32">
        <v>59.5</v>
      </c>
      <c r="E52" s="32">
        <v>59.5</v>
      </c>
      <c r="F52" s="32">
        <v>59.5</v>
      </c>
      <c r="G52" s="102">
        <f t="shared" si="2"/>
        <v>1</v>
      </c>
      <c r="H52" s="102">
        <f t="shared" si="3"/>
        <v>1</v>
      </c>
    </row>
    <row r="53" spans="1:8" ht="45" customHeight="1">
      <c r="A53" s="149"/>
      <c r="B53" s="145" t="s">
        <v>262</v>
      </c>
      <c r="C53" s="149" t="s">
        <v>261</v>
      </c>
      <c r="D53" s="32">
        <v>12619.9</v>
      </c>
      <c r="E53" s="32">
        <v>12619.9</v>
      </c>
      <c r="F53" s="32">
        <v>9425.3</v>
      </c>
      <c r="G53" s="102">
        <f t="shared" si="2"/>
        <v>0.7468601177505368</v>
      </c>
      <c r="H53" s="102">
        <f t="shared" si="3"/>
        <v>0.7468601177505368</v>
      </c>
    </row>
    <row r="54" spans="1:8" ht="30.75" customHeight="1">
      <c r="A54" s="50" t="s">
        <v>82</v>
      </c>
      <c r="B54" s="45" t="s">
        <v>45</v>
      </c>
      <c r="C54" s="50"/>
      <c r="D54" s="85">
        <f>D55+D65</f>
        <v>34556.399999999994</v>
      </c>
      <c r="E54" s="85">
        <f>E55+E65</f>
        <v>33378.5</v>
      </c>
      <c r="F54" s="85">
        <f>F55+F65</f>
        <v>29820.999999999996</v>
      </c>
      <c r="G54" s="102">
        <f t="shared" si="2"/>
        <v>0.8629660497042516</v>
      </c>
      <c r="H54" s="102">
        <f t="shared" si="3"/>
        <v>0.8934194166903844</v>
      </c>
    </row>
    <row r="55" spans="1:8" ht="21.75" customHeight="1">
      <c r="A55" s="50" t="s">
        <v>83</v>
      </c>
      <c r="B55" s="45" t="s">
        <v>46</v>
      </c>
      <c r="C55" s="50"/>
      <c r="D55" s="32">
        <f>D59+D64+D63+D60+D61+D62+D56+D57+D58</f>
        <v>14246.8</v>
      </c>
      <c r="E55" s="32">
        <f>E59+E64+E63+E60+E61+E62+E56+E57+E58</f>
        <v>14246.8</v>
      </c>
      <c r="F55" s="32">
        <f>F59+F64+F63+F60+F61+F62+F56+F57+F58</f>
        <v>11135.8</v>
      </c>
      <c r="G55" s="102">
        <f t="shared" si="2"/>
        <v>0.7816351742145604</v>
      </c>
      <c r="H55" s="102">
        <f t="shared" si="3"/>
        <v>0.7816351742145604</v>
      </c>
    </row>
    <row r="56" spans="1:8" ht="42.75" customHeight="1">
      <c r="A56" s="50"/>
      <c r="B56" s="145" t="s">
        <v>347</v>
      </c>
      <c r="C56" s="149" t="s">
        <v>346</v>
      </c>
      <c r="D56" s="32">
        <v>1856.5</v>
      </c>
      <c r="E56" s="32">
        <v>1856.5</v>
      </c>
      <c r="F56" s="32">
        <v>556.9</v>
      </c>
      <c r="G56" s="102">
        <f t="shared" si="2"/>
        <v>0.29997306760032316</v>
      </c>
      <c r="H56" s="102">
        <f t="shared" si="3"/>
        <v>0.29997306760032316</v>
      </c>
    </row>
    <row r="57" spans="1:8" ht="42.75" customHeight="1">
      <c r="A57" s="50"/>
      <c r="B57" s="145" t="s">
        <v>386</v>
      </c>
      <c r="C57" s="149" t="s">
        <v>385</v>
      </c>
      <c r="D57" s="32">
        <v>780.6</v>
      </c>
      <c r="E57" s="32">
        <v>780.6</v>
      </c>
      <c r="F57" s="32">
        <v>0</v>
      </c>
      <c r="G57" s="102">
        <f t="shared" si="2"/>
        <v>0</v>
      </c>
      <c r="H57" s="102">
        <f t="shared" si="3"/>
        <v>0</v>
      </c>
    </row>
    <row r="58" spans="1:8" ht="42.75" customHeight="1">
      <c r="A58" s="50"/>
      <c r="B58" s="145" t="s">
        <v>387</v>
      </c>
      <c r="C58" s="149" t="s">
        <v>385</v>
      </c>
      <c r="D58" s="32">
        <v>780.6</v>
      </c>
      <c r="E58" s="32">
        <v>780.6</v>
      </c>
      <c r="F58" s="32">
        <v>234.2</v>
      </c>
      <c r="G58" s="102">
        <f t="shared" si="2"/>
        <v>0.30002562131693566</v>
      </c>
      <c r="H58" s="102">
        <f t="shared" si="3"/>
        <v>0.30002562131693566</v>
      </c>
    </row>
    <row r="59" spans="1:8" ht="42" customHeight="1">
      <c r="A59" s="149"/>
      <c r="B59" s="145" t="s">
        <v>333</v>
      </c>
      <c r="C59" s="149" t="s">
        <v>299</v>
      </c>
      <c r="D59" s="32">
        <v>353.4</v>
      </c>
      <c r="E59" s="32">
        <v>353.4</v>
      </c>
      <c r="F59" s="32">
        <v>353.4</v>
      </c>
      <c r="G59" s="102">
        <f t="shared" si="2"/>
        <v>1</v>
      </c>
      <c r="H59" s="102">
        <f t="shared" si="3"/>
        <v>1</v>
      </c>
    </row>
    <row r="60" spans="1:8" ht="42" customHeight="1">
      <c r="A60" s="149"/>
      <c r="B60" s="145" t="s">
        <v>337</v>
      </c>
      <c r="C60" s="149" t="s">
        <v>334</v>
      </c>
      <c r="D60" s="32">
        <v>8962.9</v>
      </c>
      <c r="E60" s="32">
        <v>8962.9</v>
      </c>
      <c r="F60" s="32">
        <v>8582.3</v>
      </c>
      <c r="G60" s="102">
        <f t="shared" si="2"/>
        <v>0.9575360653359961</v>
      </c>
      <c r="H60" s="102">
        <f t="shared" si="3"/>
        <v>0.9575360653359961</v>
      </c>
    </row>
    <row r="61" spans="1:8" ht="42" customHeight="1">
      <c r="A61" s="149"/>
      <c r="B61" s="145" t="s">
        <v>336</v>
      </c>
      <c r="C61" s="149" t="s">
        <v>335</v>
      </c>
      <c r="D61" s="32">
        <v>13.4</v>
      </c>
      <c r="E61" s="32">
        <v>13.4</v>
      </c>
      <c r="F61" s="32">
        <v>12.9</v>
      </c>
      <c r="G61" s="102">
        <f t="shared" si="2"/>
        <v>0.9626865671641791</v>
      </c>
      <c r="H61" s="102">
        <f t="shared" si="3"/>
        <v>0.9626865671641791</v>
      </c>
    </row>
    <row r="62" spans="1:8" ht="42" customHeight="1">
      <c r="A62" s="149"/>
      <c r="B62" s="145" t="s">
        <v>339</v>
      </c>
      <c r="C62" s="149" t="s">
        <v>340</v>
      </c>
      <c r="D62" s="32">
        <v>4.3</v>
      </c>
      <c r="E62" s="32">
        <v>4.3</v>
      </c>
      <c r="F62" s="32">
        <v>3.9</v>
      </c>
      <c r="G62" s="102">
        <f t="shared" si="2"/>
        <v>0.9069767441860466</v>
      </c>
      <c r="H62" s="102">
        <f t="shared" si="3"/>
        <v>0.9069767441860466</v>
      </c>
    </row>
    <row r="63" spans="1:8" ht="29.25" customHeight="1">
      <c r="A63" s="50"/>
      <c r="B63" s="145" t="s">
        <v>183</v>
      </c>
      <c r="C63" s="149" t="s">
        <v>236</v>
      </c>
      <c r="D63" s="32">
        <v>102.8</v>
      </c>
      <c r="E63" s="32">
        <v>102.8</v>
      </c>
      <c r="F63" s="32">
        <v>0</v>
      </c>
      <c r="G63" s="102">
        <f t="shared" si="2"/>
        <v>0</v>
      </c>
      <c r="H63" s="102">
        <f t="shared" si="3"/>
        <v>0</v>
      </c>
    </row>
    <row r="64" spans="1:8" s="16" customFormat="1" ht="34.5" customHeight="1">
      <c r="A64" s="87"/>
      <c r="B64" s="60" t="s">
        <v>250</v>
      </c>
      <c r="C64" s="87" t="s">
        <v>249</v>
      </c>
      <c r="D64" s="88">
        <v>1392.3</v>
      </c>
      <c r="E64" s="88">
        <v>1392.3</v>
      </c>
      <c r="F64" s="88">
        <v>1392.2</v>
      </c>
      <c r="G64" s="102">
        <f t="shared" si="2"/>
        <v>0.9999281763987647</v>
      </c>
      <c r="H64" s="102">
        <f t="shared" si="3"/>
        <v>0.9999281763987647</v>
      </c>
    </row>
    <row r="65" spans="1:8" s="16" customFormat="1" ht="21.75" customHeight="1">
      <c r="A65" s="50" t="s">
        <v>48</v>
      </c>
      <c r="B65" s="45" t="s">
        <v>2</v>
      </c>
      <c r="C65" s="50"/>
      <c r="D65" s="85">
        <f>D66+D67+D68++D69+D70+D71+D72</f>
        <v>20309.6</v>
      </c>
      <c r="E65" s="85">
        <f>E66+E67+E68++E69+E70+E71+E72</f>
        <v>19131.699999999997</v>
      </c>
      <c r="F65" s="85">
        <f>F66+F67+F68++F69+F70+F71+F72</f>
        <v>18685.199999999997</v>
      </c>
      <c r="G65" s="102">
        <f t="shared" si="2"/>
        <v>0.9200181195099854</v>
      </c>
      <c r="H65" s="102">
        <f t="shared" si="3"/>
        <v>0.9766617707783417</v>
      </c>
    </row>
    <row r="66" spans="1:8" s="16" customFormat="1" ht="30.75" customHeight="1">
      <c r="A66" s="87"/>
      <c r="B66" s="60" t="s">
        <v>264</v>
      </c>
      <c r="C66" s="87" t="s">
        <v>263</v>
      </c>
      <c r="D66" s="88">
        <v>400</v>
      </c>
      <c r="E66" s="88">
        <v>400</v>
      </c>
      <c r="F66" s="88">
        <v>355.8</v>
      </c>
      <c r="G66" s="102">
        <f t="shared" si="2"/>
        <v>0.8895000000000001</v>
      </c>
      <c r="H66" s="102">
        <f t="shared" si="3"/>
        <v>0.8895000000000001</v>
      </c>
    </row>
    <row r="67" spans="1:8" s="16" customFormat="1" ht="21.75" customHeight="1">
      <c r="A67" s="87"/>
      <c r="B67" s="60" t="s">
        <v>266</v>
      </c>
      <c r="C67" s="87" t="s">
        <v>265</v>
      </c>
      <c r="D67" s="88">
        <v>50</v>
      </c>
      <c r="E67" s="88">
        <v>50</v>
      </c>
      <c r="F67" s="88">
        <v>0</v>
      </c>
      <c r="G67" s="102">
        <f t="shared" si="2"/>
        <v>0</v>
      </c>
      <c r="H67" s="102">
        <f t="shared" si="3"/>
        <v>0</v>
      </c>
    </row>
    <row r="68" spans="1:8" s="16" customFormat="1" ht="30.75" customHeight="1">
      <c r="A68" s="87"/>
      <c r="B68" s="60" t="s">
        <v>268</v>
      </c>
      <c r="C68" s="87" t="s">
        <v>267</v>
      </c>
      <c r="D68" s="88">
        <v>50</v>
      </c>
      <c r="E68" s="88">
        <v>50</v>
      </c>
      <c r="F68" s="88">
        <v>50</v>
      </c>
      <c r="G68" s="102">
        <f t="shared" si="2"/>
        <v>1</v>
      </c>
      <c r="H68" s="102">
        <f t="shared" si="3"/>
        <v>1</v>
      </c>
    </row>
    <row r="69" spans="1:8" s="16" customFormat="1" ht="21.75" customHeight="1">
      <c r="A69" s="87"/>
      <c r="B69" s="60" t="s">
        <v>270</v>
      </c>
      <c r="C69" s="87" t="s">
        <v>269</v>
      </c>
      <c r="D69" s="88">
        <v>250</v>
      </c>
      <c r="E69" s="88">
        <v>250</v>
      </c>
      <c r="F69" s="88">
        <v>0</v>
      </c>
      <c r="G69" s="102">
        <f t="shared" si="2"/>
        <v>0</v>
      </c>
      <c r="H69" s="102">
        <f t="shared" si="3"/>
        <v>0</v>
      </c>
    </row>
    <row r="70" spans="1:8" s="16" customFormat="1" ht="21.75" customHeight="1">
      <c r="A70" s="87"/>
      <c r="B70" s="60" t="s">
        <v>272</v>
      </c>
      <c r="C70" s="87" t="s">
        <v>271</v>
      </c>
      <c r="D70" s="88">
        <v>50</v>
      </c>
      <c r="E70" s="88">
        <v>50</v>
      </c>
      <c r="F70" s="88">
        <v>50</v>
      </c>
      <c r="G70" s="102">
        <f t="shared" si="2"/>
        <v>1</v>
      </c>
      <c r="H70" s="102">
        <f t="shared" si="3"/>
        <v>1</v>
      </c>
    </row>
    <row r="71" spans="1:8" s="16" customFormat="1" ht="21.75" customHeight="1">
      <c r="A71" s="87"/>
      <c r="B71" s="60" t="s">
        <v>186</v>
      </c>
      <c r="C71" s="87" t="s">
        <v>273</v>
      </c>
      <c r="D71" s="88">
        <v>8659.6</v>
      </c>
      <c r="E71" s="88">
        <v>7958.4</v>
      </c>
      <c r="F71" s="88">
        <v>7957.9</v>
      </c>
      <c r="G71" s="102">
        <f t="shared" si="2"/>
        <v>0.9189685435816896</v>
      </c>
      <c r="H71" s="102">
        <f t="shared" si="3"/>
        <v>0.999937173301166</v>
      </c>
    </row>
    <row r="72" spans="1:8" s="16" customFormat="1" ht="21.75" customHeight="1">
      <c r="A72" s="87"/>
      <c r="B72" s="60" t="s">
        <v>188</v>
      </c>
      <c r="C72" s="87" t="s">
        <v>279</v>
      </c>
      <c r="D72" s="88">
        <v>10850</v>
      </c>
      <c r="E72" s="88">
        <v>10373.3</v>
      </c>
      <c r="F72" s="88">
        <v>10271.5</v>
      </c>
      <c r="G72" s="102">
        <f t="shared" si="2"/>
        <v>0.9466820276497696</v>
      </c>
      <c r="H72" s="102">
        <f t="shared" si="3"/>
        <v>0.9901863437864519</v>
      </c>
    </row>
    <row r="73" spans="1:8" s="11" customFormat="1" ht="21.75" customHeight="1">
      <c r="A73" s="50" t="s">
        <v>50</v>
      </c>
      <c r="B73" s="45" t="s">
        <v>51</v>
      </c>
      <c r="C73" s="50" t="s">
        <v>275</v>
      </c>
      <c r="D73" s="85">
        <f>D74</f>
        <v>3930.1</v>
      </c>
      <c r="E73" s="85">
        <f>E74</f>
        <v>3318.2</v>
      </c>
      <c r="F73" s="85">
        <f>F74</f>
        <v>2926.1</v>
      </c>
      <c r="G73" s="102">
        <f t="shared" si="2"/>
        <v>0.7445357624487926</v>
      </c>
      <c r="H73" s="102">
        <f t="shared" si="3"/>
        <v>0.8818335241998674</v>
      </c>
    </row>
    <row r="74" spans="1:8" s="16" customFormat="1" ht="29.25" customHeight="1">
      <c r="A74" s="87" t="s">
        <v>54</v>
      </c>
      <c r="B74" s="60" t="s">
        <v>276</v>
      </c>
      <c r="C74" s="87" t="s">
        <v>275</v>
      </c>
      <c r="D74" s="88">
        <v>3930.1</v>
      </c>
      <c r="E74" s="88">
        <v>3318.2</v>
      </c>
      <c r="F74" s="88">
        <v>2926.1</v>
      </c>
      <c r="G74" s="102">
        <f t="shared" si="2"/>
        <v>0.7445357624487926</v>
      </c>
      <c r="H74" s="102">
        <f t="shared" si="3"/>
        <v>0.8818335241998674</v>
      </c>
    </row>
    <row r="75" spans="1:8" ht="20.25" customHeight="1">
      <c r="A75" s="50">
        <v>1000</v>
      </c>
      <c r="B75" s="45" t="s">
        <v>65</v>
      </c>
      <c r="C75" s="50"/>
      <c r="D75" s="85">
        <f>D76</f>
        <v>304.3</v>
      </c>
      <c r="E75" s="85">
        <f>E76</f>
        <v>304.3</v>
      </c>
      <c r="F75" s="85">
        <f>F76</f>
        <v>302.5</v>
      </c>
      <c r="G75" s="102">
        <f t="shared" si="2"/>
        <v>0.9940847847518895</v>
      </c>
      <c r="H75" s="102">
        <f t="shared" si="3"/>
        <v>0.9940847847518895</v>
      </c>
    </row>
    <row r="76" spans="1:8" ht="29.25" customHeight="1">
      <c r="A76" s="149">
        <v>1001</v>
      </c>
      <c r="B76" s="145" t="s">
        <v>239</v>
      </c>
      <c r="C76" s="149" t="s">
        <v>66</v>
      </c>
      <c r="D76" s="32">
        <v>304.3</v>
      </c>
      <c r="E76" s="32">
        <v>304.3</v>
      </c>
      <c r="F76" s="32">
        <v>302.5</v>
      </c>
      <c r="G76" s="102">
        <f t="shared" si="2"/>
        <v>0.9940847847518895</v>
      </c>
      <c r="H76" s="102">
        <f t="shared" si="3"/>
        <v>0.9940847847518895</v>
      </c>
    </row>
    <row r="77" spans="1:8" ht="29.25" customHeight="1">
      <c r="A77" s="50" t="s">
        <v>69</v>
      </c>
      <c r="B77" s="45" t="s">
        <v>136</v>
      </c>
      <c r="C77" s="50"/>
      <c r="D77" s="85">
        <f>D78</f>
        <v>26283</v>
      </c>
      <c r="E77" s="85">
        <f>E78</f>
        <v>21305.8</v>
      </c>
      <c r="F77" s="85">
        <f>F78</f>
        <v>16104.8</v>
      </c>
      <c r="G77" s="102">
        <f t="shared" si="2"/>
        <v>0.6127458813681848</v>
      </c>
      <c r="H77" s="102">
        <f t="shared" si="3"/>
        <v>0.7558880680378113</v>
      </c>
    </row>
    <row r="78" spans="1:8" ht="29.25" customHeight="1">
      <c r="A78" s="149" t="s">
        <v>70</v>
      </c>
      <c r="B78" s="145" t="s">
        <v>277</v>
      </c>
      <c r="C78" s="149" t="s">
        <v>70</v>
      </c>
      <c r="D78" s="32">
        <v>26283</v>
      </c>
      <c r="E78" s="32">
        <v>21305.8</v>
      </c>
      <c r="F78" s="32">
        <v>16104.8</v>
      </c>
      <c r="G78" s="102">
        <f t="shared" si="2"/>
        <v>0.6127458813681848</v>
      </c>
      <c r="H78" s="102">
        <f t="shared" si="3"/>
        <v>0.7558880680378113</v>
      </c>
    </row>
    <row r="79" spans="1:8" ht="20.25" customHeight="1">
      <c r="A79" s="50" t="s">
        <v>140</v>
      </c>
      <c r="B79" s="45" t="s">
        <v>141</v>
      </c>
      <c r="C79" s="50"/>
      <c r="D79" s="85">
        <f>D80</f>
        <v>72</v>
      </c>
      <c r="E79" s="85">
        <f>E80</f>
        <v>59</v>
      </c>
      <c r="F79" s="85">
        <f>F80</f>
        <v>59</v>
      </c>
      <c r="G79" s="102">
        <f t="shared" si="2"/>
        <v>0.8194444444444444</v>
      </c>
      <c r="H79" s="102">
        <f t="shared" si="3"/>
        <v>1</v>
      </c>
    </row>
    <row r="80" spans="1:8" ht="18.75" customHeight="1">
      <c r="A80" s="149" t="s">
        <v>142</v>
      </c>
      <c r="B80" s="145" t="s">
        <v>143</v>
      </c>
      <c r="C80" s="149" t="s">
        <v>142</v>
      </c>
      <c r="D80" s="32">
        <v>72</v>
      </c>
      <c r="E80" s="32">
        <v>59</v>
      </c>
      <c r="F80" s="32">
        <v>59</v>
      </c>
      <c r="G80" s="102">
        <f t="shared" si="2"/>
        <v>0.8194444444444444</v>
      </c>
      <c r="H80" s="102">
        <f t="shared" si="3"/>
        <v>1</v>
      </c>
    </row>
    <row r="81" spans="1:8" ht="25.5" customHeight="1" hidden="1">
      <c r="A81" s="50"/>
      <c r="B81" s="45" t="s">
        <v>104</v>
      </c>
      <c r="C81" s="50"/>
      <c r="D81" s="85">
        <f>D82+D83+D84</f>
        <v>0</v>
      </c>
      <c r="E81" s="85">
        <f>E82+E83+E84</f>
        <v>0</v>
      </c>
      <c r="F81" s="85">
        <f>F82+F83+F84</f>
        <v>0</v>
      </c>
      <c r="G81" s="102" t="e">
        <f t="shared" si="2"/>
        <v>#DIV/0!</v>
      </c>
      <c r="H81" s="102" t="e">
        <f t="shared" si="3"/>
        <v>#DIV/0!</v>
      </c>
    </row>
    <row r="82" spans="1:8" s="16" customFormat="1" ht="30" customHeight="1" hidden="1">
      <c r="A82" s="87"/>
      <c r="B82" s="60" t="s">
        <v>105</v>
      </c>
      <c r="C82" s="87" t="s">
        <v>204</v>
      </c>
      <c r="D82" s="88">
        <v>0</v>
      </c>
      <c r="E82" s="88">
        <v>0</v>
      </c>
      <c r="F82" s="88">
        <v>0</v>
      </c>
      <c r="G82" s="102" t="e">
        <f t="shared" si="2"/>
        <v>#DIV/0!</v>
      </c>
      <c r="H82" s="102" t="e">
        <f t="shared" si="3"/>
        <v>#DIV/0!</v>
      </c>
    </row>
    <row r="83" spans="1:8" s="16" customFormat="1" ht="106.5" customHeight="1" hidden="1">
      <c r="A83" s="87"/>
      <c r="B83" s="111" t="s">
        <v>3</v>
      </c>
      <c r="C83" s="87" t="s">
        <v>180</v>
      </c>
      <c r="D83" s="88">
        <v>0</v>
      </c>
      <c r="E83" s="88">
        <v>0</v>
      </c>
      <c r="F83" s="88">
        <v>0</v>
      </c>
      <c r="G83" s="102" t="e">
        <f t="shared" si="2"/>
        <v>#DIV/0!</v>
      </c>
      <c r="H83" s="102" t="e">
        <f t="shared" si="3"/>
        <v>#DIV/0!</v>
      </c>
    </row>
    <row r="84" spans="1:8" s="16" customFormat="1" ht="91.5" customHeight="1" hidden="1">
      <c r="A84" s="87"/>
      <c r="B84" s="111" t="s">
        <v>4</v>
      </c>
      <c r="C84" s="87" t="s">
        <v>181</v>
      </c>
      <c r="D84" s="88">
        <v>0</v>
      </c>
      <c r="E84" s="88">
        <v>0</v>
      </c>
      <c r="F84" s="88">
        <v>0</v>
      </c>
      <c r="G84" s="102" t="e">
        <f t="shared" si="2"/>
        <v>#DIV/0!</v>
      </c>
      <c r="H84" s="102" t="e">
        <f t="shared" si="3"/>
        <v>#DIV/0!</v>
      </c>
    </row>
    <row r="85" spans="1:8" ht="27" customHeight="1">
      <c r="A85" s="149"/>
      <c r="B85" s="71" t="s">
        <v>72</v>
      </c>
      <c r="C85" s="89"/>
      <c r="D85" s="90">
        <f>D32+D44+D49+D54+D75+D79+D81+D73+D77</f>
        <v>81964.5</v>
      </c>
      <c r="E85" s="90">
        <f>E32+E44+E49+E54+E75+E79+E81+E73+E77</f>
        <v>74773.3</v>
      </c>
      <c r="F85" s="90">
        <f>F32+F44+F49+F54+F75+F79+F81+F73+F77</f>
        <v>62110.59999999999</v>
      </c>
      <c r="G85" s="102">
        <f t="shared" si="2"/>
        <v>0.7577744023327171</v>
      </c>
      <c r="H85" s="102">
        <f t="shared" si="3"/>
        <v>0.8306521178014076</v>
      </c>
    </row>
    <row r="86" spans="1:8" ht="12.75">
      <c r="A86" s="150"/>
      <c r="B86" s="145" t="s">
        <v>87</v>
      </c>
      <c r="C86" s="149"/>
      <c r="D86" s="93">
        <f>D81</f>
        <v>0</v>
      </c>
      <c r="E86" s="93">
        <f>E81</f>
        <v>0</v>
      </c>
      <c r="F86" s="93">
        <f>F81</f>
        <v>0</v>
      </c>
      <c r="G86" s="102">
        <v>0</v>
      </c>
      <c r="H86" s="102">
        <v>0</v>
      </c>
    </row>
    <row r="89" spans="2:8" ht="15">
      <c r="B89" s="38" t="s">
        <v>97</v>
      </c>
      <c r="C89" s="39"/>
      <c r="H89" s="36">
        <v>2054.6</v>
      </c>
    </row>
    <row r="90" spans="2:3" ht="15">
      <c r="B90" s="38"/>
      <c r="C90" s="39"/>
    </row>
    <row r="91" spans="2:3" ht="15">
      <c r="B91" s="38" t="s">
        <v>88</v>
      </c>
      <c r="C91" s="39"/>
    </row>
    <row r="92" spans="2:3" ht="15">
      <c r="B92" s="38" t="s">
        <v>89</v>
      </c>
      <c r="C92" s="39"/>
    </row>
    <row r="93" spans="2:3" ht="15">
      <c r="B93" s="38"/>
      <c r="C93" s="39"/>
    </row>
    <row r="94" spans="2:3" ht="15">
      <c r="B94" s="38" t="s">
        <v>90</v>
      </c>
      <c r="C94" s="39"/>
    </row>
    <row r="95" spans="2:3" ht="15">
      <c r="B95" s="38" t="s">
        <v>91</v>
      </c>
      <c r="C95" s="39"/>
    </row>
    <row r="96" spans="2:3" ht="15">
      <c r="B96" s="38"/>
      <c r="C96" s="39"/>
    </row>
    <row r="97" spans="2:3" ht="15">
      <c r="B97" s="38" t="s">
        <v>92</v>
      </c>
      <c r="C97" s="39"/>
    </row>
    <row r="98" spans="2:3" ht="15">
      <c r="B98" s="38" t="s">
        <v>93</v>
      </c>
      <c r="C98" s="39"/>
    </row>
    <row r="99" spans="2:3" ht="15">
      <c r="B99" s="38"/>
      <c r="C99" s="39"/>
    </row>
    <row r="100" spans="2:3" ht="15">
      <c r="B100" s="38" t="s">
        <v>94</v>
      </c>
      <c r="C100" s="39"/>
    </row>
    <row r="101" spans="2:3" ht="15">
      <c r="B101" s="38" t="s">
        <v>95</v>
      </c>
      <c r="C101" s="39"/>
    </row>
    <row r="102" spans="2:3" ht="15">
      <c r="B102" s="38"/>
      <c r="C102" s="39"/>
    </row>
    <row r="103" spans="2:3" ht="15">
      <c r="B103" s="38"/>
      <c r="C103" s="39"/>
    </row>
    <row r="104" spans="2:8" ht="15">
      <c r="B104" s="38" t="s">
        <v>96</v>
      </c>
      <c r="C104" s="39"/>
      <c r="H104" s="43">
        <f>F27+H89-F85</f>
        <v>1056.2000000000044</v>
      </c>
    </row>
    <row r="107" spans="2:3" ht="15">
      <c r="B107" s="38" t="s">
        <v>98</v>
      </c>
      <c r="C107" s="39"/>
    </row>
    <row r="108" spans="2:3" ht="15">
      <c r="B108" s="38" t="s">
        <v>99</v>
      </c>
      <c r="C108" s="39"/>
    </row>
    <row r="109" spans="2:3" ht="15">
      <c r="B109" s="38" t="s">
        <v>100</v>
      </c>
      <c r="C109" s="39"/>
    </row>
  </sheetData>
  <sheetProtection/>
  <mergeCells count="16"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83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6.7109375" style="36" customWidth="1"/>
    <col min="2" max="2" width="37.421875" style="36" customWidth="1"/>
    <col min="3" max="3" width="16.28125" style="37" hidden="1" customWidth="1"/>
    <col min="4" max="5" width="11.7109375" style="36" customWidth="1"/>
    <col min="6" max="7" width="11.140625" style="36" customWidth="1"/>
    <col min="8" max="8" width="12.00390625" style="36" customWidth="1"/>
    <col min="9" max="9" width="12.57421875" style="1" customWidth="1"/>
    <col min="10" max="16384" width="9.140625" style="1" customWidth="1"/>
  </cols>
  <sheetData>
    <row r="1" spans="1:8" s="7" customFormat="1" ht="57" customHeight="1">
      <c r="A1" s="151" t="s">
        <v>371</v>
      </c>
      <c r="B1" s="151"/>
      <c r="C1" s="151"/>
      <c r="D1" s="151"/>
      <c r="E1" s="151"/>
      <c r="F1" s="151"/>
      <c r="G1" s="151"/>
      <c r="H1" s="151"/>
    </row>
    <row r="2" spans="1:8" ht="12.75" customHeight="1">
      <c r="A2" s="142"/>
      <c r="B2" s="177" t="s">
        <v>6</v>
      </c>
      <c r="C2" s="103"/>
      <c r="D2" s="155" t="s">
        <v>7</v>
      </c>
      <c r="E2" s="153" t="s">
        <v>349</v>
      </c>
      <c r="F2" s="155" t="s">
        <v>8</v>
      </c>
      <c r="G2" s="155" t="s">
        <v>9</v>
      </c>
      <c r="H2" s="153" t="s">
        <v>350</v>
      </c>
    </row>
    <row r="3" spans="1:8" ht="23.25" customHeight="1">
      <c r="A3" s="143"/>
      <c r="B3" s="178"/>
      <c r="C3" s="104"/>
      <c r="D3" s="155"/>
      <c r="E3" s="154"/>
      <c r="F3" s="155"/>
      <c r="G3" s="155"/>
      <c r="H3" s="154"/>
    </row>
    <row r="4" spans="1:8" ht="15">
      <c r="A4" s="143"/>
      <c r="B4" s="141" t="s">
        <v>86</v>
      </c>
      <c r="C4" s="148"/>
      <c r="D4" s="144">
        <f>D5+D6+D7+D8+D9+D10+D11+D12+D13+D14+D15+D16+D17+D18+D19</f>
        <v>3211.2</v>
      </c>
      <c r="E4" s="144">
        <f>E5+E6+E7+E8+E9+E10+E11+E12+E13+E14+E15+E16+E17+E18+E19</f>
        <v>2267.2</v>
      </c>
      <c r="F4" s="144">
        <f>F5+F6+F7+F8+F9+F10+F11+F12+F13+F14+F15+F16+F17+F18+F19</f>
        <v>2382.5</v>
      </c>
      <c r="G4" s="34">
        <f>F4/D4</f>
        <v>0.7419344793223718</v>
      </c>
      <c r="H4" s="34">
        <f>F4/E4</f>
        <v>1.0508556810162315</v>
      </c>
    </row>
    <row r="5" spans="1:8" ht="15">
      <c r="A5" s="143"/>
      <c r="B5" s="145" t="s">
        <v>10</v>
      </c>
      <c r="C5" s="149"/>
      <c r="D5" s="32">
        <v>450</v>
      </c>
      <c r="E5" s="32">
        <v>310</v>
      </c>
      <c r="F5" s="32">
        <v>370.7</v>
      </c>
      <c r="G5" s="34">
        <f aca="true" t="shared" si="0" ref="G5:G27">F5/D5</f>
        <v>0.8237777777777777</v>
      </c>
      <c r="H5" s="34">
        <f aca="true" t="shared" si="1" ref="H5:H27">F5/E5</f>
        <v>1.1958064516129032</v>
      </c>
    </row>
    <row r="6" spans="1:8" ht="15">
      <c r="A6" s="143"/>
      <c r="B6" s="145" t="s">
        <v>316</v>
      </c>
      <c r="C6" s="149"/>
      <c r="D6" s="32">
        <v>941.2</v>
      </c>
      <c r="E6" s="32">
        <v>941.2</v>
      </c>
      <c r="F6" s="32">
        <v>969.9</v>
      </c>
      <c r="G6" s="34">
        <f t="shared" si="0"/>
        <v>1.030492987675308</v>
      </c>
      <c r="H6" s="34">
        <f t="shared" si="1"/>
        <v>1.030492987675308</v>
      </c>
    </row>
    <row r="7" spans="1:8" ht="15">
      <c r="A7" s="143"/>
      <c r="B7" s="145" t="s">
        <v>12</v>
      </c>
      <c r="C7" s="149"/>
      <c r="D7" s="32">
        <v>200</v>
      </c>
      <c r="E7" s="32">
        <v>120</v>
      </c>
      <c r="F7" s="32">
        <v>102.8</v>
      </c>
      <c r="G7" s="34">
        <f t="shared" si="0"/>
        <v>0.514</v>
      </c>
      <c r="H7" s="34">
        <f t="shared" si="1"/>
        <v>0.8566666666666667</v>
      </c>
    </row>
    <row r="8" spans="1:8" ht="15">
      <c r="A8" s="143"/>
      <c r="B8" s="145" t="s">
        <v>13</v>
      </c>
      <c r="C8" s="149"/>
      <c r="D8" s="32">
        <v>160</v>
      </c>
      <c r="E8" s="32">
        <v>80</v>
      </c>
      <c r="F8" s="32">
        <v>66.6</v>
      </c>
      <c r="G8" s="34">
        <f t="shared" si="0"/>
        <v>0.41624999999999995</v>
      </c>
      <c r="H8" s="34">
        <f t="shared" si="1"/>
        <v>0.8324999999999999</v>
      </c>
    </row>
    <row r="9" spans="1:8" ht="15">
      <c r="A9" s="143"/>
      <c r="B9" s="145" t="s">
        <v>14</v>
      </c>
      <c r="C9" s="149"/>
      <c r="D9" s="32">
        <v>1400</v>
      </c>
      <c r="E9" s="32">
        <v>772</v>
      </c>
      <c r="F9" s="32">
        <v>785.2</v>
      </c>
      <c r="G9" s="34">
        <f t="shared" si="0"/>
        <v>0.5608571428571429</v>
      </c>
      <c r="H9" s="34">
        <f t="shared" si="1"/>
        <v>1.017098445595855</v>
      </c>
    </row>
    <row r="10" spans="1:8" ht="15">
      <c r="A10" s="143"/>
      <c r="B10" s="145" t="s">
        <v>111</v>
      </c>
      <c r="C10" s="149"/>
      <c r="D10" s="32">
        <v>10</v>
      </c>
      <c r="E10" s="32">
        <v>8</v>
      </c>
      <c r="F10" s="32">
        <v>31.5</v>
      </c>
      <c r="G10" s="34">
        <f t="shared" si="0"/>
        <v>3.15</v>
      </c>
      <c r="H10" s="34">
        <f t="shared" si="1"/>
        <v>3.9375</v>
      </c>
    </row>
    <row r="11" spans="1:8" ht="15">
      <c r="A11" s="143"/>
      <c r="B11" s="145" t="s">
        <v>15</v>
      </c>
      <c r="C11" s="149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43"/>
      <c r="B12" s="145" t="s">
        <v>16</v>
      </c>
      <c r="C12" s="149"/>
      <c r="D12" s="32">
        <v>50</v>
      </c>
      <c r="E12" s="32">
        <v>36</v>
      </c>
      <c r="F12" s="32">
        <v>54.9</v>
      </c>
      <c r="G12" s="34">
        <f t="shared" si="0"/>
        <v>1.0979999999999999</v>
      </c>
      <c r="H12" s="34">
        <f t="shared" si="1"/>
        <v>1.525</v>
      </c>
    </row>
    <row r="13" spans="1:8" ht="15">
      <c r="A13" s="143"/>
      <c r="B13" s="145" t="s">
        <v>17</v>
      </c>
      <c r="C13" s="149"/>
      <c r="D13" s="32">
        <v>0</v>
      </c>
      <c r="E13" s="32">
        <v>0</v>
      </c>
      <c r="F13" s="32">
        <v>0</v>
      </c>
      <c r="G13" s="34">
        <v>0</v>
      </c>
      <c r="H13" s="34">
        <v>0</v>
      </c>
    </row>
    <row r="14" spans="1:8" ht="15">
      <c r="A14" s="143"/>
      <c r="B14" s="145" t="s">
        <v>19</v>
      </c>
      <c r="C14" s="149"/>
      <c r="D14" s="32">
        <v>0</v>
      </c>
      <c r="E14" s="32">
        <v>0</v>
      </c>
      <c r="F14" s="32">
        <v>0</v>
      </c>
      <c r="G14" s="34">
        <v>0</v>
      </c>
      <c r="H14" s="34">
        <v>0</v>
      </c>
    </row>
    <row r="15" spans="1:8" ht="15">
      <c r="A15" s="143"/>
      <c r="B15" s="145" t="s">
        <v>20</v>
      </c>
      <c r="C15" s="149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25.5">
      <c r="A16" s="143"/>
      <c r="B16" s="145" t="s">
        <v>21</v>
      </c>
      <c r="C16" s="149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15">
      <c r="A17" s="143"/>
      <c r="B17" s="145" t="s">
        <v>23</v>
      </c>
      <c r="C17" s="149"/>
      <c r="D17" s="32">
        <v>0</v>
      </c>
      <c r="E17" s="32">
        <v>0</v>
      </c>
      <c r="F17" s="32">
        <v>0.9</v>
      </c>
      <c r="G17" s="34">
        <v>0</v>
      </c>
      <c r="H17" s="34">
        <v>0</v>
      </c>
    </row>
    <row r="18" spans="1:8" ht="15">
      <c r="A18" s="143"/>
      <c r="B18" s="145" t="s">
        <v>125</v>
      </c>
      <c r="C18" s="149"/>
      <c r="D18" s="32">
        <v>0</v>
      </c>
      <c r="E18" s="32">
        <v>0</v>
      </c>
      <c r="F18" s="32">
        <v>0</v>
      </c>
      <c r="G18" s="34">
        <v>0</v>
      </c>
      <c r="H18" s="34">
        <v>0</v>
      </c>
    </row>
    <row r="19" spans="1:8" ht="15">
      <c r="A19" s="143"/>
      <c r="B19" s="145" t="s">
        <v>26</v>
      </c>
      <c r="C19" s="149"/>
      <c r="D19" s="32">
        <v>0</v>
      </c>
      <c r="E19" s="32">
        <v>0</v>
      </c>
      <c r="F19" s="32"/>
      <c r="G19" s="34">
        <v>0</v>
      </c>
      <c r="H19" s="34">
        <v>0</v>
      </c>
    </row>
    <row r="20" spans="1:8" ht="25.5">
      <c r="A20" s="143"/>
      <c r="B20" s="45" t="s">
        <v>85</v>
      </c>
      <c r="C20" s="50"/>
      <c r="D20" s="32">
        <f>D21+D22+D23+D24+D25</f>
        <v>963</v>
      </c>
      <c r="E20" s="32">
        <f>E21+E22+E23+E24+E25</f>
        <v>760.6</v>
      </c>
      <c r="F20" s="32">
        <f>F21+F22+F23+F24+F25</f>
        <v>230.8</v>
      </c>
      <c r="G20" s="34">
        <f t="shared" si="0"/>
        <v>0.23966770508826585</v>
      </c>
      <c r="H20" s="34">
        <f t="shared" si="1"/>
        <v>0.3034446489613463</v>
      </c>
    </row>
    <row r="21" spans="1:8" ht="15">
      <c r="A21" s="143"/>
      <c r="B21" s="145" t="s">
        <v>28</v>
      </c>
      <c r="C21" s="149"/>
      <c r="D21" s="32">
        <v>809</v>
      </c>
      <c r="E21" s="32">
        <v>606.6</v>
      </c>
      <c r="F21" s="32">
        <v>76.8</v>
      </c>
      <c r="G21" s="34">
        <f t="shared" si="0"/>
        <v>0.09493201483312731</v>
      </c>
      <c r="H21" s="34">
        <f t="shared" si="1"/>
        <v>0.12660731948565776</v>
      </c>
    </row>
    <row r="22" spans="1:8" ht="15">
      <c r="A22" s="143"/>
      <c r="B22" s="145" t="s">
        <v>71</v>
      </c>
      <c r="C22" s="149"/>
      <c r="D22" s="32">
        <v>0</v>
      </c>
      <c r="E22" s="32">
        <v>0</v>
      </c>
      <c r="F22" s="32">
        <v>0</v>
      </c>
      <c r="G22" s="34">
        <v>0</v>
      </c>
      <c r="H22" s="34">
        <v>0</v>
      </c>
    </row>
    <row r="23" spans="1:8" ht="15">
      <c r="A23" s="143"/>
      <c r="B23" s="145" t="s">
        <v>106</v>
      </c>
      <c r="C23" s="149"/>
      <c r="D23" s="32">
        <f>154.5-0.5</f>
        <v>154</v>
      </c>
      <c r="E23" s="32">
        <v>154</v>
      </c>
      <c r="F23" s="32">
        <v>154</v>
      </c>
      <c r="G23" s="34">
        <f t="shared" si="0"/>
        <v>1</v>
      </c>
      <c r="H23" s="34">
        <f t="shared" si="1"/>
        <v>1</v>
      </c>
    </row>
    <row r="24" spans="1:8" ht="25.5">
      <c r="A24" s="143"/>
      <c r="B24" s="145" t="s">
        <v>31</v>
      </c>
      <c r="C24" s="149"/>
      <c r="D24" s="32">
        <v>0</v>
      </c>
      <c r="E24" s="32"/>
      <c r="F24" s="32">
        <v>0</v>
      </c>
      <c r="G24" s="34">
        <v>0</v>
      </c>
      <c r="H24" s="34">
        <v>0</v>
      </c>
    </row>
    <row r="25" spans="1:8" ht="26.25" thickBot="1">
      <c r="A25" s="143"/>
      <c r="B25" s="82" t="s">
        <v>161</v>
      </c>
      <c r="C25" s="83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18.75">
      <c r="A26" s="105"/>
      <c r="B26" s="100" t="s">
        <v>32</v>
      </c>
      <c r="C26" s="101"/>
      <c r="D26" s="144">
        <f>D4+D20</f>
        <v>4174.2</v>
      </c>
      <c r="E26" s="144">
        <f>E4+E20</f>
        <v>3027.7999999999997</v>
      </c>
      <c r="F26" s="144">
        <f>F4+F20</f>
        <v>2613.3</v>
      </c>
      <c r="G26" s="34">
        <f t="shared" si="0"/>
        <v>0.6260600833692684</v>
      </c>
      <c r="H26" s="34">
        <f t="shared" si="1"/>
        <v>0.8631019221877272</v>
      </c>
    </row>
    <row r="27" spans="1:8" ht="15">
      <c r="A27" s="143"/>
      <c r="B27" s="145" t="s">
        <v>112</v>
      </c>
      <c r="C27" s="149"/>
      <c r="D27" s="32">
        <f>D4</f>
        <v>3211.2</v>
      </c>
      <c r="E27" s="32">
        <f>E4</f>
        <v>2267.2</v>
      </c>
      <c r="F27" s="32">
        <f>F4</f>
        <v>2382.5</v>
      </c>
      <c r="G27" s="34">
        <f t="shared" si="0"/>
        <v>0.7419344793223718</v>
      </c>
      <c r="H27" s="34">
        <f t="shared" si="1"/>
        <v>1.0508556810162315</v>
      </c>
    </row>
    <row r="28" spans="1:8" ht="12.75">
      <c r="A28" s="163"/>
      <c r="B28" s="173"/>
      <c r="C28" s="173"/>
      <c r="D28" s="173"/>
      <c r="E28" s="173"/>
      <c r="F28" s="173"/>
      <c r="G28" s="173"/>
      <c r="H28" s="174"/>
    </row>
    <row r="29" spans="1:8" ht="15" customHeight="1">
      <c r="A29" s="175" t="s">
        <v>165</v>
      </c>
      <c r="B29" s="177" t="s">
        <v>33</v>
      </c>
      <c r="C29" s="179" t="s">
        <v>206</v>
      </c>
      <c r="D29" s="155" t="s">
        <v>7</v>
      </c>
      <c r="E29" s="153" t="s">
        <v>349</v>
      </c>
      <c r="F29" s="153" t="s">
        <v>8</v>
      </c>
      <c r="G29" s="155" t="s">
        <v>9</v>
      </c>
      <c r="H29" s="153" t="s">
        <v>350</v>
      </c>
    </row>
    <row r="30" spans="1:8" ht="15" customHeight="1">
      <c r="A30" s="176"/>
      <c r="B30" s="178"/>
      <c r="C30" s="180"/>
      <c r="D30" s="155"/>
      <c r="E30" s="154"/>
      <c r="F30" s="154"/>
      <c r="G30" s="155"/>
      <c r="H30" s="154"/>
    </row>
    <row r="31" spans="1:8" ht="12.75">
      <c r="A31" s="50" t="s">
        <v>73</v>
      </c>
      <c r="B31" s="45" t="s">
        <v>34</v>
      </c>
      <c r="C31" s="50"/>
      <c r="D31" s="85">
        <f>D32+D33+D34+D35</f>
        <v>2072.9</v>
      </c>
      <c r="E31" s="85">
        <f>E32+E33+E34+E35</f>
        <v>1615.4</v>
      </c>
      <c r="F31" s="85">
        <f>F32+F33+F34+F35</f>
        <v>1527.9</v>
      </c>
      <c r="G31" s="102">
        <f>F31/D31</f>
        <v>0.7370833132326692</v>
      </c>
      <c r="H31" s="106">
        <f>F31/E31</f>
        <v>0.9458338492014362</v>
      </c>
    </row>
    <row r="32" spans="1:8" ht="12.75" hidden="1">
      <c r="A32" s="149" t="s">
        <v>74</v>
      </c>
      <c r="B32" s="145" t="s">
        <v>107</v>
      </c>
      <c r="C32" s="149"/>
      <c r="D32" s="32">
        <v>0</v>
      </c>
      <c r="E32" s="32">
        <v>0</v>
      </c>
      <c r="F32" s="32">
        <v>0</v>
      </c>
      <c r="G32" s="102" t="e">
        <f aca="true" t="shared" si="2" ref="G32:G61">F32/D32</f>
        <v>#DIV/0!</v>
      </c>
      <c r="H32" s="106" t="e">
        <f aca="true" t="shared" si="3" ref="H32:H61">F32/E32</f>
        <v>#DIV/0!</v>
      </c>
    </row>
    <row r="33" spans="1:8" ht="66.75" customHeight="1">
      <c r="A33" s="149" t="s">
        <v>76</v>
      </c>
      <c r="B33" s="145" t="s">
        <v>169</v>
      </c>
      <c r="C33" s="149" t="s">
        <v>76</v>
      </c>
      <c r="D33" s="32">
        <v>2058.5</v>
      </c>
      <c r="E33" s="32">
        <v>1601</v>
      </c>
      <c r="F33" s="32">
        <v>1527.9</v>
      </c>
      <c r="G33" s="102">
        <f t="shared" si="2"/>
        <v>0.7422394947777509</v>
      </c>
      <c r="H33" s="106">
        <f t="shared" si="3"/>
        <v>0.9543410368519676</v>
      </c>
    </row>
    <row r="34" spans="1:8" ht="12.75">
      <c r="A34" s="149" t="s">
        <v>78</v>
      </c>
      <c r="B34" s="145" t="s">
        <v>39</v>
      </c>
      <c r="C34" s="149"/>
      <c r="D34" s="32">
        <v>10</v>
      </c>
      <c r="E34" s="32">
        <v>10</v>
      </c>
      <c r="F34" s="32">
        <f>0</f>
        <v>0</v>
      </c>
      <c r="G34" s="102">
        <f t="shared" si="2"/>
        <v>0</v>
      </c>
      <c r="H34" s="106">
        <f t="shared" si="3"/>
        <v>0</v>
      </c>
    </row>
    <row r="35" spans="1:8" ht="12.75">
      <c r="A35" s="149" t="s">
        <v>135</v>
      </c>
      <c r="B35" s="145" t="s">
        <v>128</v>
      </c>
      <c r="C35" s="149"/>
      <c r="D35" s="32">
        <f>D36</f>
        <v>4.4</v>
      </c>
      <c r="E35" s="32">
        <f>E36</f>
        <v>4.4</v>
      </c>
      <c r="F35" s="32">
        <f>F36</f>
        <v>0</v>
      </c>
      <c r="G35" s="102">
        <f t="shared" si="2"/>
        <v>0</v>
      </c>
      <c r="H35" s="106">
        <f t="shared" si="3"/>
        <v>0</v>
      </c>
    </row>
    <row r="36" spans="1:8" s="16" customFormat="1" ht="25.5">
      <c r="A36" s="87"/>
      <c r="B36" s="60" t="s">
        <v>121</v>
      </c>
      <c r="C36" s="87" t="s">
        <v>226</v>
      </c>
      <c r="D36" s="88">
        <v>4.4</v>
      </c>
      <c r="E36" s="88">
        <v>4.4</v>
      </c>
      <c r="F36" s="88">
        <v>0</v>
      </c>
      <c r="G36" s="102">
        <f t="shared" si="2"/>
        <v>0</v>
      </c>
      <c r="H36" s="106">
        <f t="shared" si="3"/>
        <v>0</v>
      </c>
    </row>
    <row r="37" spans="1:8" ht="12.75">
      <c r="A37" s="50" t="s">
        <v>115</v>
      </c>
      <c r="B37" s="45" t="s">
        <v>108</v>
      </c>
      <c r="C37" s="50"/>
      <c r="D37" s="32">
        <f>D38</f>
        <v>154</v>
      </c>
      <c r="E37" s="32">
        <f>E38</f>
        <v>154</v>
      </c>
      <c r="F37" s="32">
        <f>F38</f>
        <v>98.9</v>
      </c>
      <c r="G37" s="102">
        <f t="shared" si="2"/>
        <v>0.6422077922077922</v>
      </c>
      <c r="H37" s="106">
        <f t="shared" si="3"/>
        <v>0.6422077922077922</v>
      </c>
    </row>
    <row r="38" spans="1:8" ht="39.75" customHeight="1">
      <c r="A38" s="149" t="s">
        <v>116</v>
      </c>
      <c r="B38" s="145" t="s">
        <v>175</v>
      </c>
      <c r="C38" s="149" t="s">
        <v>284</v>
      </c>
      <c r="D38" s="32">
        <v>154</v>
      </c>
      <c r="E38" s="32">
        <v>154</v>
      </c>
      <c r="F38" s="32">
        <v>98.9</v>
      </c>
      <c r="G38" s="102">
        <f t="shared" si="2"/>
        <v>0.6422077922077922</v>
      </c>
      <c r="H38" s="106">
        <f t="shared" si="3"/>
        <v>0.6422077922077922</v>
      </c>
    </row>
    <row r="39" spans="1:8" ht="25.5" hidden="1">
      <c r="A39" s="50" t="s">
        <v>79</v>
      </c>
      <c r="B39" s="45" t="s">
        <v>42</v>
      </c>
      <c r="C39" s="50"/>
      <c r="D39" s="85">
        <f aca="true" t="shared" si="4" ref="D39:F40">D40</f>
        <v>0</v>
      </c>
      <c r="E39" s="85">
        <f t="shared" si="4"/>
        <v>0</v>
      </c>
      <c r="F39" s="85">
        <f t="shared" si="4"/>
        <v>0</v>
      </c>
      <c r="G39" s="102" t="e">
        <f t="shared" si="2"/>
        <v>#DIV/0!</v>
      </c>
      <c r="H39" s="106" t="e">
        <f t="shared" si="3"/>
        <v>#DIV/0!</v>
      </c>
    </row>
    <row r="40" spans="1:8" ht="12.75" hidden="1">
      <c r="A40" s="149" t="s">
        <v>117</v>
      </c>
      <c r="B40" s="145" t="s">
        <v>110</v>
      </c>
      <c r="C40" s="149"/>
      <c r="D40" s="32">
        <f t="shared" si="4"/>
        <v>0</v>
      </c>
      <c r="E40" s="32">
        <f t="shared" si="4"/>
        <v>0</v>
      </c>
      <c r="F40" s="32">
        <f t="shared" si="4"/>
        <v>0</v>
      </c>
      <c r="G40" s="102" t="e">
        <f t="shared" si="2"/>
        <v>#DIV/0!</v>
      </c>
      <c r="H40" s="106" t="e">
        <f t="shared" si="3"/>
        <v>#DIV/0!</v>
      </c>
    </row>
    <row r="41" spans="1:8" s="16" customFormat="1" ht="51" hidden="1">
      <c r="A41" s="87"/>
      <c r="B41" s="60" t="s">
        <v>208</v>
      </c>
      <c r="C41" s="87" t="s">
        <v>209</v>
      </c>
      <c r="D41" s="88">
        <v>0</v>
      </c>
      <c r="E41" s="88">
        <v>0</v>
      </c>
      <c r="F41" s="88">
        <v>0</v>
      </c>
      <c r="G41" s="102" t="e">
        <f t="shared" si="2"/>
        <v>#DIV/0!</v>
      </c>
      <c r="H41" s="106" t="e">
        <f t="shared" si="3"/>
        <v>#DIV/0!</v>
      </c>
    </row>
    <row r="42" spans="1:8" s="11" customFormat="1" ht="12.75">
      <c r="A42" s="50" t="s">
        <v>80</v>
      </c>
      <c r="B42" s="45" t="s">
        <v>44</v>
      </c>
      <c r="C42" s="50"/>
      <c r="D42" s="85">
        <f aca="true" t="shared" si="5" ref="D42:F43">D43</f>
        <v>4.5</v>
      </c>
      <c r="E42" s="85">
        <f t="shared" si="5"/>
        <v>4.5</v>
      </c>
      <c r="F42" s="85">
        <f t="shared" si="5"/>
        <v>4.5</v>
      </c>
      <c r="G42" s="102">
        <f t="shared" si="2"/>
        <v>1</v>
      </c>
      <c r="H42" s="106">
        <f t="shared" si="3"/>
        <v>1</v>
      </c>
    </row>
    <row r="43" spans="1:8" ht="25.5">
      <c r="A43" s="146" t="s">
        <v>81</v>
      </c>
      <c r="B43" s="70" t="s">
        <v>130</v>
      </c>
      <c r="C43" s="149"/>
      <c r="D43" s="32">
        <f t="shared" si="5"/>
        <v>4.5</v>
      </c>
      <c r="E43" s="32">
        <f t="shared" si="5"/>
        <v>4.5</v>
      </c>
      <c r="F43" s="32">
        <f t="shared" si="5"/>
        <v>4.5</v>
      </c>
      <c r="G43" s="102">
        <f t="shared" si="2"/>
        <v>1</v>
      </c>
      <c r="H43" s="106">
        <f t="shared" si="3"/>
        <v>1</v>
      </c>
    </row>
    <row r="44" spans="1:8" s="16" customFormat="1" ht="25.5">
      <c r="A44" s="87"/>
      <c r="B44" s="63" t="s">
        <v>130</v>
      </c>
      <c r="C44" s="87" t="s">
        <v>322</v>
      </c>
      <c r="D44" s="88">
        <f>4.5</f>
        <v>4.5</v>
      </c>
      <c r="E44" s="88">
        <f>4.5</f>
        <v>4.5</v>
      </c>
      <c r="F44" s="88">
        <f>4.5</f>
        <v>4.5</v>
      </c>
      <c r="G44" s="102">
        <f t="shared" si="2"/>
        <v>1</v>
      </c>
      <c r="H44" s="106">
        <f t="shared" si="3"/>
        <v>1</v>
      </c>
    </row>
    <row r="45" spans="1:8" ht="25.5">
      <c r="A45" s="53" t="s">
        <v>82</v>
      </c>
      <c r="B45" s="45" t="s">
        <v>45</v>
      </c>
      <c r="C45" s="50"/>
      <c r="D45" s="85">
        <f>D46</f>
        <v>285</v>
      </c>
      <c r="E45" s="85">
        <f>E46</f>
        <v>218.5</v>
      </c>
      <c r="F45" s="85">
        <f>F46</f>
        <v>178.2</v>
      </c>
      <c r="G45" s="102">
        <f t="shared" si="2"/>
        <v>0.6252631578947369</v>
      </c>
      <c r="H45" s="106">
        <f t="shared" si="3"/>
        <v>0.8155606407322654</v>
      </c>
    </row>
    <row r="46" spans="1:8" ht="12.75">
      <c r="A46" s="50" t="s">
        <v>48</v>
      </c>
      <c r="B46" s="45" t="s">
        <v>49</v>
      </c>
      <c r="C46" s="50"/>
      <c r="D46" s="85">
        <f>D47+D48+D49</f>
        <v>285</v>
      </c>
      <c r="E46" s="85">
        <f>E47+E48+E49</f>
        <v>218.5</v>
      </c>
      <c r="F46" s="85">
        <f>F47+F48+F49</f>
        <v>178.2</v>
      </c>
      <c r="G46" s="102">
        <f t="shared" si="2"/>
        <v>0.6252631578947369</v>
      </c>
      <c r="H46" s="106">
        <f t="shared" si="3"/>
        <v>0.8155606407322654</v>
      </c>
    </row>
    <row r="47" spans="1:8" ht="12.75">
      <c r="A47" s="149"/>
      <c r="B47" s="145" t="s">
        <v>103</v>
      </c>
      <c r="C47" s="149" t="s">
        <v>273</v>
      </c>
      <c r="D47" s="32">
        <v>180</v>
      </c>
      <c r="E47" s="32">
        <v>123</v>
      </c>
      <c r="F47" s="32">
        <v>123</v>
      </c>
      <c r="G47" s="102">
        <f t="shared" si="2"/>
        <v>0.6833333333333333</v>
      </c>
      <c r="H47" s="106">
        <f t="shared" si="3"/>
        <v>1</v>
      </c>
    </row>
    <row r="48" spans="1:8" s="16" customFormat="1" ht="20.25" customHeight="1">
      <c r="A48" s="87"/>
      <c r="B48" s="145" t="s">
        <v>278</v>
      </c>
      <c r="C48" s="87" t="s">
        <v>274</v>
      </c>
      <c r="D48" s="88">
        <v>25</v>
      </c>
      <c r="E48" s="88">
        <v>25</v>
      </c>
      <c r="F48" s="88">
        <v>0</v>
      </c>
      <c r="G48" s="102">
        <f t="shared" si="2"/>
        <v>0</v>
      </c>
      <c r="H48" s="106">
        <f t="shared" si="3"/>
        <v>0</v>
      </c>
    </row>
    <row r="49" spans="1:8" s="16" customFormat="1" ht="20.25" customHeight="1">
      <c r="A49" s="87"/>
      <c r="B49" s="145" t="s">
        <v>188</v>
      </c>
      <c r="C49" s="87" t="s">
        <v>279</v>
      </c>
      <c r="D49" s="88">
        <v>80</v>
      </c>
      <c r="E49" s="88">
        <v>70.5</v>
      </c>
      <c r="F49" s="88">
        <v>55.2</v>
      </c>
      <c r="G49" s="102">
        <f t="shared" si="2"/>
        <v>0.6900000000000001</v>
      </c>
      <c r="H49" s="106">
        <f t="shared" si="3"/>
        <v>0.7829787234042553</v>
      </c>
    </row>
    <row r="50" spans="1:8" ht="28.5" customHeight="1">
      <c r="A50" s="64" t="s">
        <v>133</v>
      </c>
      <c r="B50" s="147" t="s">
        <v>131</v>
      </c>
      <c r="C50" s="64"/>
      <c r="D50" s="32">
        <f aca="true" t="shared" si="6" ref="D50:F51">D51</f>
        <v>2.2</v>
      </c>
      <c r="E50" s="32">
        <f t="shared" si="6"/>
        <v>2.2</v>
      </c>
      <c r="F50" s="32">
        <f t="shared" si="6"/>
        <v>0.8</v>
      </c>
      <c r="G50" s="102">
        <f t="shared" si="2"/>
        <v>0.36363636363636365</v>
      </c>
      <c r="H50" s="106">
        <f t="shared" si="3"/>
        <v>0.36363636363636365</v>
      </c>
    </row>
    <row r="51" spans="1:8" ht="42.75" customHeight="1">
      <c r="A51" s="146" t="s">
        <v>127</v>
      </c>
      <c r="B51" s="70" t="s">
        <v>134</v>
      </c>
      <c r="C51" s="146"/>
      <c r="D51" s="32">
        <f t="shared" si="6"/>
        <v>2.2</v>
      </c>
      <c r="E51" s="32">
        <f t="shared" si="6"/>
        <v>2.2</v>
      </c>
      <c r="F51" s="32">
        <f t="shared" si="6"/>
        <v>0.8</v>
      </c>
      <c r="G51" s="102">
        <f t="shared" si="2"/>
        <v>0.36363636363636365</v>
      </c>
      <c r="H51" s="106">
        <f t="shared" si="3"/>
        <v>0.36363636363636365</v>
      </c>
    </row>
    <row r="52" spans="1:8" s="16" customFormat="1" ht="42" customHeight="1">
      <c r="A52" s="87"/>
      <c r="B52" s="60" t="s">
        <v>210</v>
      </c>
      <c r="C52" s="87" t="s">
        <v>280</v>
      </c>
      <c r="D52" s="88">
        <v>2.2</v>
      </c>
      <c r="E52" s="88">
        <f>2.2</f>
        <v>2.2</v>
      </c>
      <c r="F52" s="88">
        <v>0.8</v>
      </c>
      <c r="G52" s="102">
        <f t="shared" si="2"/>
        <v>0.36363636363636365</v>
      </c>
      <c r="H52" s="106">
        <f t="shared" si="3"/>
        <v>0.36363636363636365</v>
      </c>
    </row>
    <row r="53" spans="1:8" ht="17.25" customHeight="1">
      <c r="A53" s="50" t="s">
        <v>50</v>
      </c>
      <c r="B53" s="45" t="s">
        <v>51</v>
      </c>
      <c r="C53" s="50"/>
      <c r="D53" s="85">
        <f aca="true" t="shared" si="7" ref="D53:F54">D54</f>
        <v>3</v>
      </c>
      <c r="E53" s="85">
        <f t="shared" si="7"/>
        <v>0</v>
      </c>
      <c r="F53" s="85">
        <f t="shared" si="7"/>
        <v>0</v>
      </c>
      <c r="G53" s="102">
        <f t="shared" si="2"/>
        <v>0</v>
      </c>
      <c r="H53" s="106">
        <v>0</v>
      </c>
    </row>
    <row r="54" spans="1:8" ht="14.25" customHeight="1">
      <c r="A54" s="149" t="s">
        <v>55</v>
      </c>
      <c r="B54" s="145" t="s">
        <v>56</v>
      </c>
      <c r="C54" s="149"/>
      <c r="D54" s="32">
        <f t="shared" si="7"/>
        <v>3</v>
      </c>
      <c r="E54" s="32">
        <f t="shared" si="7"/>
        <v>0</v>
      </c>
      <c r="F54" s="32">
        <f t="shared" si="7"/>
        <v>0</v>
      </c>
      <c r="G54" s="102">
        <f t="shared" si="2"/>
        <v>0</v>
      </c>
      <c r="H54" s="106">
        <v>0</v>
      </c>
    </row>
    <row r="55" spans="1:8" s="16" customFormat="1" ht="39" customHeight="1">
      <c r="A55" s="87"/>
      <c r="B55" s="60" t="s">
        <v>281</v>
      </c>
      <c r="C55" s="87" t="s">
        <v>282</v>
      </c>
      <c r="D55" s="88">
        <v>3</v>
      </c>
      <c r="E55" s="88">
        <v>0</v>
      </c>
      <c r="F55" s="88">
        <v>0</v>
      </c>
      <c r="G55" s="102">
        <f t="shared" si="2"/>
        <v>0</v>
      </c>
      <c r="H55" s="106">
        <v>0</v>
      </c>
    </row>
    <row r="56" spans="1:8" ht="17.25" customHeight="1">
      <c r="A56" s="50">
        <v>1000</v>
      </c>
      <c r="B56" s="45" t="s">
        <v>65</v>
      </c>
      <c r="C56" s="50"/>
      <c r="D56" s="85">
        <f>D57</f>
        <v>36</v>
      </c>
      <c r="E56" s="85">
        <f>E57</f>
        <v>27</v>
      </c>
      <c r="F56" s="85">
        <f>F57</f>
        <v>27</v>
      </c>
      <c r="G56" s="102">
        <f t="shared" si="2"/>
        <v>0.75</v>
      </c>
      <c r="H56" s="106">
        <f t="shared" si="3"/>
        <v>1</v>
      </c>
    </row>
    <row r="57" spans="1:8" ht="16.5" customHeight="1">
      <c r="A57" s="149">
        <v>1001</v>
      </c>
      <c r="B57" s="145" t="s">
        <v>192</v>
      </c>
      <c r="C57" s="149" t="s">
        <v>283</v>
      </c>
      <c r="D57" s="32">
        <v>36</v>
      </c>
      <c r="E57" s="32">
        <v>27</v>
      </c>
      <c r="F57" s="32">
        <v>27</v>
      </c>
      <c r="G57" s="102">
        <f t="shared" si="2"/>
        <v>0.75</v>
      </c>
      <c r="H57" s="106">
        <f t="shared" si="3"/>
        <v>1</v>
      </c>
    </row>
    <row r="58" spans="1:8" ht="30.75" customHeight="1">
      <c r="A58" s="50"/>
      <c r="B58" s="45" t="s">
        <v>104</v>
      </c>
      <c r="C58" s="50"/>
      <c r="D58" s="32">
        <f>D59</f>
        <v>1616.7</v>
      </c>
      <c r="E58" s="32">
        <f>E59</f>
        <v>1296.1</v>
      </c>
      <c r="F58" s="32">
        <f>F59</f>
        <v>965.8</v>
      </c>
      <c r="G58" s="102">
        <f t="shared" si="2"/>
        <v>0.5973897445413496</v>
      </c>
      <c r="H58" s="106">
        <f t="shared" si="3"/>
        <v>0.7451585525808194</v>
      </c>
    </row>
    <row r="59" spans="1:8" s="16" customFormat="1" ht="25.5">
      <c r="A59" s="87"/>
      <c r="B59" s="60" t="s">
        <v>105</v>
      </c>
      <c r="C59" s="87" t="s">
        <v>211</v>
      </c>
      <c r="D59" s="88">
        <v>1616.7</v>
      </c>
      <c r="E59" s="88">
        <v>1296.1</v>
      </c>
      <c r="F59" s="88">
        <v>965.8</v>
      </c>
      <c r="G59" s="102">
        <f t="shared" si="2"/>
        <v>0.5973897445413496</v>
      </c>
      <c r="H59" s="106">
        <f t="shared" si="3"/>
        <v>0.7451585525808194</v>
      </c>
    </row>
    <row r="60" spans="1:8" ht="15.75">
      <c r="A60" s="50"/>
      <c r="B60" s="71" t="s">
        <v>72</v>
      </c>
      <c r="C60" s="89"/>
      <c r="D60" s="90">
        <f>D31+D37+D39+D42+D45++D50+D53+D56+D58</f>
        <v>4174.3</v>
      </c>
      <c r="E60" s="90">
        <f>E31+E37+E39+E42+E45++E50+E53+E56+E58</f>
        <v>3317.7</v>
      </c>
      <c r="F60" s="90">
        <f>F31+F37+F39+F42+F45++F50+F53+F56+F58</f>
        <v>2803.1000000000004</v>
      </c>
      <c r="G60" s="102">
        <f t="shared" si="2"/>
        <v>0.6715137867426875</v>
      </c>
      <c r="H60" s="106">
        <f t="shared" si="3"/>
        <v>0.8448925460409321</v>
      </c>
    </row>
    <row r="61" spans="1:8" ht="15.75" customHeight="1">
      <c r="A61" s="150"/>
      <c r="B61" s="145" t="s">
        <v>87</v>
      </c>
      <c r="C61" s="149"/>
      <c r="D61" s="92">
        <f>D58</f>
        <v>1616.7</v>
      </c>
      <c r="E61" s="92">
        <f>E58</f>
        <v>1296.1</v>
      </c>
      <c r="F61" s="92">
        <f>F58</f>
        <v>965.8</v>
      </c>
      <c r="G61" s="102">
        <f t="shared" si="2"/>
        <v>0.5973897445413496</v>
      </c>
      <c r="H61" s="106">
        <f t="shared" si="3"/>
        <v>0.7451585525808194</v>
      </c>
    </row>
    <row r="62" ht="12.75">
      <c r="A62" s="37"/>
    </row>
    <row r="63" spans="1:8" ht="15">
      <c r="A63" s="37"/>
      <c r="B63" s="38" t="s">
        <v>97</v>
      </c>
      <c r="C63" s="39"/>
      <c r="H63" s="36">
        <v>769.9</v>
      </c>
    </row>
    <row r="64" spans="1:3" ht="15">
      <c r="A64" s="37"/>
      <c r="B64" s="38"/>
      <c r="C64" s="39"/>
    </row>
    <row r="65" spans="1:3" ht="15">
      <c r="A65" s="37"/>
      <c r="B65" s="38" t="s">
        <v>88</v>
      </c>
      <c r="C65" s="39"/>
    </row>
    <row r="66" spans="1:3" ht="15">
      <c r="A66" s="37"/>
      <c r="B66" s="38" t="s">
        <v>89</v>
      </c>
      <c r="C66" s="39"/>
    </row>
    <row r="67" spans="1:3" ht="15">
      <c r="A67" s="37"/>
      <c r="B67" s="38"/>
      <c r="C67" s="39"/>
    </row>
    <row r="68" spans="1:3" ht="15">
      <c r="A68" s="37"/>
      <c r="B68" s="38" t="s">
        <v>90</v>
      </c>
      <c r="C68" s="39"/>
    </row>
    <row r="69" spans="1:3" ht="15">
      <c r="A69" s="37"/>
      <c r="B69" s="38" t="s">
        <v>91</v>
      </c>
      <c r="C69" s="39"/>
    </row>
    <row r="70" spans="1:3" ht="15">
      <c r="A70" s="37"/>
      <c r="B70" s="38"/>
      <c r="C70" s="39"/>
    </row>
    <row r="71" spans="1:3" ht="15">
      <c r="A71" s="37"/>
      <c r="B71" s="38" t="s">
        <v>92</v>
      </c>
      <c r="C71" s="39"/>
    </row>
    <row r="72" spans="1:3" ht="15">
      <c r="A72" s="37"/>
      <c r="B72" s="38" t="s">
        <v>93</v>
      </c>
      <c r="C72" s="39"/>
    </row>
    <row r="73" spans="1:3" ht="15">
      <c r="A73" s="37"/>
      <c r="B73" s="38"/>
      <c r="C73" s="39"/>
    </row>
    <row r="74" spans="1:3" ht="15">
      <c r="A74" s="37"/>
      <c r="B74" s="38" t="s">
        <v>94</v>
      </c>
      <c r="C74" s="39"/>
    </row>
    <row r="75" spans="1:3" ht="15">
      <c r="A75" s="37"/>
      <c r="B75" s="38" t="s">
        <v>95</v>
      </c>
      <c r="C75" s="39"/>
    </row>
    <row r="76" spans="1:3" ht="15">
      <c r="A76" s="37"/>
      <c r="B76" s="38"/>
      <c r="C76" s="39"/>
    </row>
    <row r="77" spans="1:3" ht="15">
      <c r="A77" s="37"/>
      <c r="B77" s="38"/>
      <c r="C77" s="39"/>
    </row>
    <row r="78" spans="1:8" ht="15">
      <c r="A78" s="37"/>
      <c r="B78" s="38" t="s">
        <v>96</v>
      </c>
      <c r="C78" s="39"/>
      <c r="H78" s="43">
        <f>H63+F26-F60</f>
        <v>580.0999999999999</v>
      </c>
    </row>
    <row r="79" ht="12.75">
      <c r="A79" s="37"/>
    </row>
    <row r="80" ht="12.75">
      <c r="A80" s="37"/>
    </row>
    <row r="81" spans="1:3" ht="15">
      <c r="A81" s="37"/>
      <c r="B81" s="38" t="s">
        <v>98</v>
      </c>
      <c r="C81" s="39"/>
    </row>
    <row r="82" spans="1:3" ht="15">
      <c r="A82" s="37"/>
      <c r="B82" s="38" t="s">
        <v>99</v>
      </c>
      <c r="C82" s="39"/>
    </row>
    <row r="83" spans="1:3" ht="15">
      <c r="A83" s="37"/>
      <c r="B83" s="38" t="s">
        <v>100</v>
      </c>
      <c r="C83" s="39"/>
    </row>
  </sheetData>
  <sheetProtection/>
  <mergeCells count="16"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  <mergeCell ref="A29:A30"/>
    <mergeCell ref="B29:B30"/>
    <mergeCell ref="D29:D30"/>
    <mergeCell ref="H29:H30"/>
    <mergeCell ref="E29:E30"/>
    <mergeCell ref="C29:C30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2"/>
  <sheetViews>
    <sheetView zoomScalePageLayoutView="0" workbookViewId="0" topLeftCell="A16">
      <selection activeCell="H27" sqref="H27"/>
    </sheetView>
  </sheetViews>
  <sheetFormatPr defaultColWidth="9.140625" defaultRowHeight="12.75"/>
  <cols>
    <col min="1" max="1" width="7.8515625" style="36" customWidth="1"/>
    <col min="2" max="2" width="38.140625" style="36" customWidth="1"/>
    <col min="3" max="3" width="18.421875" style="37" hidden="1" customWidth="1"/>
    <col min="4" max="5" width="11.7109375" style="36" customWidth="1"/>
    <col min="6" max="7" width="12.57421875" style="36" customWidth="1"/>
    <col min="8" max="8" width="11.140625" style="36" customWidth="1"/>
    <col min="9" max="16384" width="9.140625" style="1" customWidth="1"/>
  </cols>
  <sheetData>
    <row r="1" spans="1:8" s="5" customFormat="1" ht="66.75" customHeight="1">
      <c r="A1" s="151" t="s">
        <v>372</v>
      </c>
      <c r="B1" s="151"/>
      <c r="C1" s="151"/>
      <c r="D1" s="151"/>
      <c r="E1" s="151"/>
      <c r="F1" s="151"/>
      <c r="G1" s="151"/>
      <c r="H1" s="151"/>
    </row>
    <row r="2" spans="1:8" ht="12.75" customHeight="1">
      <c r="A2" s="40"/>
      <c r="B2" s="160" t="s">
        <v>6</v>
      </c>
      <c r="C2" s="41"/>
      <c r="D2" s="155" t="s">
        <v>7</v>
      </c>
      <c r="E2" s="153" t="s">
        <v>349</v>
      </c>
      <c r="F2" s="155" t="s">
        <v>8</v>
      </c>
      <c r="G2" s="155" t="s">
        <v>9</v>
      </c>
      <c r="H2" s="153" t="s">
        <v>350</v>
      </c>
    </row>
    <row r="3" spans="1:8" ht="21.75" customHeight="1">
      <c r="A3" s="143"/>
      <c r="B3" s="160"/>
      <c r="C3" s="41"/>
      <c r="D3" s="155"/>
      <c r="E3" s="154"/>
      <c r="F3" s="155"/>
      <c r="G3" s="155"/>
      <c r="H3" s="154"/>
    </row>
    <row r="4" spans="1:8" ht="15">
      <c r="A4" s="143"/>
      <c r="B4" s="141" t="s">
        <v>86</v>
      </c>
      <c r="C4" s="148"/>
      <c r="D4" s="144">
        <f>D5+D6+D7+D8+D9+D10+D11+D12+D13+D14+D15+D16+D17+D18+D19+D20</f>
        <v>4133.5</v>
      </c>
      <c r="E4" s="144">
        <f>E5+E6+E7+E8+E9+E10+E11+E12+E13+E14+E15+E16+E17+E18+E19+E20</f>
        <v>3225.5</v>
      </c>
      <c r="F4" s="144">
        <f>F5+F6+F7+F8+F9+F10+F11+F12+F13+F14+F15+F16+F17+F18+F19+F20</f>
        <v>4016.0999999999995</v>
      </c>
      <c r="G4" s="34">
        <f>F4/D4</f>
        <v>0.9715979194387322</v>
      </c>
      <c r="H4" s="34">
        <f>F4/E4</f>
        <v>1.245109285382111</v>
      </c>
    </row>
    <row r="5" spans="1:8" ht="15">
      <c r="A5" s="143"/>
      <c r="B5" s="145" t="s">
        <v>10</v>
      </c>
      <c r="C5" s="149"/>
      <c r="D5" s="32">
        <v>640</v>
      </c>
      <c r="E5" s="32">
        <v>480</v>
      </c>
      <c r="F5" s="32">
        <v>376.8</v>
      </c>
      <c r="G5" s="34">
        <f aca="true" t="shared" si="0" ref="G5:G28">F5/D5</f>
        <v>0.58875</v>
      </c>
      <c r="H5" s="34">
        <f aca="true" t="shared" si="1" ref="H5:H28">F5/E5</f>
        <v>0.785</v>
      </c>
    </row>
    <row r="6" spans="1:8" ht="15">
      <c r="A6" s="143"/>
      <c r="B6" s="145" t="s">
        <v>316</v>
      </c>
      <c r="C6" s="149"/>
      <c r="D6" s="32">
        <v>1003.5</v>
      </c>
      <c r="E6" s="32">
        <v>1003.5</v>
      </c>
      <c r="F6" s="32">
        <v>1034.2</v>
      </c>
      <c r="G6" s="34">
        <f t="shared" si="0"/>
        <v>1.0305929247633283</v>
      </c>
      <c r="H6" s="34">
        <f t="shared" si="1"/>
        <v>1.0305929247633283</v>
      </c>
    </row>
    <row r="7" spans="1:8" ht="15">
      <c r="A7" s="143"/>
      <c r="B7" s="145" t="s">
        <v>12</v>
      </c>
      <c r="C7" s="149"/>
      <c r="D7" s="32">
        <v>800</v>
      </c>
      <c r="E7" s="32">
        <v>610</v>
      </c>
      <c r="F7" s="32">
        <v>706.7</v>
      </c>
      <c r="G7" s="34">
        <f t="shared" si="0"/>
        <v>0.883375</v>
      </c>
      <c r="H7" s="34">
        <f t="shared" si="1"/>
        <v>1.1585245901639345</v>
      </c>
    </row>
    <row r="8" spans="1:8" ht="15">
      <c r="A8" s="143"/>
      <c r="B8" s="145" t="s">
        <v>13</v>
      </c>
      <c r="C8" s="149"/>
      <c r="D8" s="32">
        <v>170</v>
      </c>
      <c r="E8" s="32">
        <v>90</v>
      </c>
      <c r="F8" s="32">
        <v>62.5</v>
      </c>
      <c r="G8" s="34">
        <f t="shared" si="0"/>
        <v>0.36764705882352944</v>
      </c>
      <c r="H8" s="34">
        <f t="shared" si="1"/>
        <v>0.6944444444444444</v>
      </c>
    </row>
    <row r="9" spans="1:8" ht="15">
      <c r="A9" s="143"/>
      <c r="B9" s="145" t="s">
        <v>14</v>
      </c>
      <c r="C9" s="149"/>
      <c r="D9" s="32">
        <v>1400</v>
      </c>
      <c r="E9" s="32">
        <v>953</v>
      </c>
      <c r="F9" s="32">
        <v>1664.8</v>
      </c>
      <c r="G9" s="34">
        <f t="shared" si="0"/>
        <v>1.189142857142857</v>
      </c>
      <c r="H9" s="34">
        <f t="shared" si="1"/>
        <v>1.7469045120671562</v>
      </c>
    </row>
    <row r="10" spans="1:8" ht="15">
      <c r="A10" s="143"/>
      <c r="B10" s="145" t="s">
        <v>111</v>
      </c>
      <c r="C10" s="149"/>
      <c r="D10" s="32">
        <v>10</v>
      </c>
      <c r="E10" s="32">
        <v>8</v>
      </c>
      <c r="F10" s="32">
        <v>27.7</v>
      </c>
      <c r="G10" s="34">
        <f t="shared" si="0"/>
        <v>2.77</v>
      </c>
      <c r="H10" s="34">
        <f t="shared" si="1"/>
        <v>3.4625</v>
      </c>
    </row>
    <row r="11" spans="1:8" ht="15">
      <c r="A11" s="143"/>
      <c r="B11" s="145" t="s">
        <v>15</v>
      </c>
      <c r="C11" s="149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43"/>
      <c r="B12" s="145" t="s">
        <v>16</v>
      </c>
      <c r="C12" s="149"/>
      <c r="D12" s="32">
        <v>110</v>
      </c>
      <c r="E12" s="32">
        <v>81</v>
      </c>
      <c r="F12" s="32">
        <v>77.2</v>
      </c>
      <c r="G12" s="34">
        <f t="shared" si="0"/>
        <v>0.7018181818181819</v>
      </c>
      <c r="H12" s="34">
        <f t="shared" si="1"/>
        <v>0.9530864197530865</v>
      </c>
    </row>
    <row r="13" spans="1:8" ht="15">
      <c r="A13" s="143"/>
      <c r="B13" s="145" t="s">
        <v>17</v>
      </c>
      <c r="C13" s="149"/>
      <c r="D13" s="32">
        <v>0</v>
      </c>
      <c r="E13" s="32">
        <v>0</v>
      </c>
      <c r="F13" s="32">
        <v>0</v>
      </c>
      <c r="G13" s="34">
        <v>0</v>
      </c>
      <c r="H13" s="34">
        <v>0</v>
      </c>
    </row>
    <row r="14" spans="1:8" ht="15">
      <c r="A14" s="143"/>
      <c r="B14" s="145" t="s">
        <v>19</v>
      </c>
      <c r="C14" s="149"/>
      <c r="D14" s="32">
        <v>0</v>
      </c>
      <c r="E14" s="32">
        <v>0</v>
      </c>
      <c r="F14" s="32">
        <v>0</v>
      </c>
      <c r="G14" s="34">
        <v>0</v>
      </c>
      <c r="H14" s="34">
        <v>0</v>
      </c>
    </row>
    <row r="15" spans="1:8" ht="15">
      <c r="A15" s="143"/>
      <c r="B15" s="145" t="s">
        <v>20</v>
      </c>
      <c r="C15" s="149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25.5">
      <c r="A16" s="143"/>
      <c r="B16" s="145" t="s">
        <v>21</v>
      </c>
      <c r="C16" s="149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15">
      <c r="A17" s="143"/>
      <c r="B17" s="145" t="s">
        <v>122</v>
      </c>
      <c r="C17" s="149"/>
      <c r="D17" s="32">
        <v>0</v>
      </c>
      <c r="E17" s="32">
        <v>0</v>
      </c>
      <c r="F17" s="32">
        <v>0</v>
      </c>
      <c r="G17" s="34">
        <v>0</v>
      </c>
      <c r="H17" s="34">
        <v>0</v>
      </c>
    </row>
    <row r="18" spans="1:8" ht="15">
      <c r="A18" s="143"/>
      <c r="B18" s="145" t="s">
        <v>23</v>
      </c>
      <c r="C18" s="149"/>
      <c r="D18" s="32">
        <v>0</v>
      </c>
      <c r="E18" s="32">
        <v>0</v>
      </c>
      <c r="F18" s="32">
        <v>66.2</v>
      </c>
      <c r="G18" s="34">
        <v>0</v>
      </c>
      <c r="H18" s="34">
        <v>0</v>
      </c>
    </row>
    <row r="19" spans="1:8" ht="15">
      <c r="A19" s="143"/>
      <c r="B19" s="145" t="s">
        <v>125</v>
      </c>
      <c r="C19" s="149"/>
      <c r="D19" s="32">
        <v>0</v>
      </c>
      <c r="E19" s="32">
        <v>0</v>
      </c>
      <c r="F19" s="32">
        <v>0</v>
      </c>
      <c r="G19" s="34">
        <v>0</v>
      </c>
      <c r="H19" s="34">
        <v>0</v>
      </c>
    </row>
    <row r="20" spans="1:8" ht="15">
      <c r="A20" s="143"/>
      <c r="B20" s="145" t="s">
        <v>26</v>
      </c>
      <c r="C20" s="149"/>
      <c r="D20" s="32">
        <v>0</v>
      </c>
      <c r="E20" s="32">
        <v>0</v>
      </c>
      <c r="F20" s="32">
        <v>0</v>
      </c>
      <c r="G20" s="34">
        <v>0</v>
      </c>
      <c r="H20" s="34">
        <v>0</v>
      </c>
    </row>
    <row r="21" spans="1:8" ht="15">
      <c r="A21" s="143"/>
      <c r="B21" s="45" t="s">
        <v>27</v>
      </c>
      <c r="C21" s="50"/>
      <c r="D21" s="32">
        <f>D22+D23+D24+D25+D26</f>
        <v>1304.2</v>
      </c>
      <c r="E21" s="32">
        <f>E22+E23+E24+E25+E26</f>
        <v>1016.7</v>
      </c>
      <c r="F21" s="32">
        <f>F22+F23+F24+F25+F26</f>
        <v>223.3</v>
      </c>
      <c r="G21" s="34">
        <f t="shared" si="0"/>
        <v>0.17121607115473086</v>
      </c>
      <c r="H21" s="34">
        <f t="shared" si="1"/>
        <v>0.2196321432084194</v>
      </c>
    </row>
    <row r="22" spans="1:8" ht="15">
      <c r="A22" s="143"/>
      <c r="B22" s="145" t="s">
        <v>28</v>
      </c>
      <c r="C22" s="149"/>
      <c r="D22" s="32">
        <v>92.4</v>
      </c>
      <c r="E22" s="32">
        <v>69.3</v>
      </c>
      <c r="F22" s="32">
        <v>69.3</v>
      </c>
      <c r="G22" s="34">
        <f t="shared" si="0"/>
        <v>0.7499999999999999</v>
      </c>
      <c r="H22" s="34">
        <f t="shared" si="1"/>
        <v>1</v>
      </c>
    </row>
    <row r="23" spans="1:8" ht="15">
      <c r="A23" s="143"/>
      <c r="B23" s="145" t="s">
        <v>106</v>
      </c>
      <c r="C23" s="149"/>
      <c r="D23" s="32">
        <f>154.5-0.5</f>
        <v>154</v>
      </c>
      <c r="E23" s="32">
        <v>154</v>
      </c>
      <c r="F23" s="32">
        <v>154</v>
      </c>
      <c r="G23" s="34">
        <f t="shared" si="0"/>
        <v>1</v>
      </c>
      <c r="H23" s="34">
        <f t="shared" si="1"/>
        <v>1</v>
      </c>
    </row>
    <row r="24" spans="1:8" ht="15">
      <c r="A24" s="143"/>
      <c r="B24" s="145" t="s">
        <v>71</v>
      </c>
      <c r="C24" s="149"/>
      <c r="D24" s="32">
        <v>1057.8</v>
      </c>
      <c r="E24" s="32">
        <v>793.4</v>
      </c>
      <c r="F24" s="32">
        <v>0</v>
      </c>
      <c r="G24" s="34">
        <f t="shared" si="0"/>
        <v>0</v>
      </c>
      <c r="H24" s="34">
        <f t="shared" si="1"/>
        <v>0</v>
      </c>
    </row>
    <row r="25" spans="1:8" ht="25.5">
      <c r="A25" s="143"/>
      <c r="B25" s="145" t="s">
        <v>31</v>
      </c>
      <c r="C25" s="149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23.25" customHeight="1" thickBot="1">
      <c r="A26" s="143"/>
      <c r="B26" s="82" t="s">
        <v>161</v>
      </c>
      <c r="C26" s="83"/>
      <c r="D26" s="32">
        <v>0</v>
      </c>
      <c r="E26" s="32">
        <v>0</v>
      </c>
      <c r="F26" s="32">
        <v>0</v>
      </c>
      <c r="G26" s="34">
        <v>0</v>
      </c>
      <c r="H26" s="34">
        <v>0</v>
      </c>
    </row>
    <row r="27" spans="1:8" ht="18.75">
      <c r="A27" s="143"/>
      <c r="B27" s="100" t="s">
        <v>32</v>
      </c>
      <c r="C27" s="101"/>
      <c r="D27" s="144">
        <f>D4+D21</f>
        <v>5437.7</v>
      </c>
      <c r="E27" s="144">
        <f>E4+E21</f>
        <v>4242.2</v>
      </c>
      <c r="F27" s="144">
        <f>F4+F21</f>
        <v>4239.4</v>
      </c>
      <c r="G27" s="34">
        <f t="shared" si="0"/>
        <v>0.7796310940287253</v>
      </c>
      <c r="H27" s="34">
        <f t="shared" si="1"/>
        <v>0.9993399651124416</v>
      </c>
    </row>
    <row r="28" spans="1:8" ht="15">
      <c r="A28" s="143"/>
      <c r="B28" s="145" t="s">
        <v>112</v>
      </c>
      <c r="C28" s="149"/>
      <c r="D28" s="32">
        <f>D4</f>
        <v>4133.5</v>
      </c>
      <c r="E28" s="32">
        <f>E4</f>
        <v>3225.5</v>
      </c>
      <c r="F28" s="32">
        <f>F4</f>
        <v>4016.0999999999995</v>
      </c>
      <c r="G28" s="34">
        <f t="shared" si="0"/>
        <v>0.9715979194387322</v>
      </c>
      <c r="H28" s="34">
        <f t="shared" si="1"/>
        <v>1.245109285382111</v>
      </c>
    </row>
    <row r="29" spans="1:8" ht="12.75">
      <c r="A29" s="163"/>
      <c r="B29" s="173"/>
      <c r="C29" s="173"/>
      <c r="D29" s="173"/>
      <c r="E29" s="173"/>
      <c r="F29" s="173"/>
      <c r="G29" s="173"/>
      <c r="H29" s="174"/>
    </row>
    <row r="30" spans="1:8" ht="15" customHeight="1">
      <c r="A30" s="181" t="s">
        <v>165</v>
      </c>
      <c r="B30" s="160" t="s">
        <v>33</v>
      </c>
      <c r="C30" s="161" t="s">
        <v>206</v>
      </c>
      <c r="D30" s="155" t="s">
        <v>7</v>
      </c>
      <c r="E30" s="153" t="s">
        <v>349</v>
      </c>
      <c r="F30" s="153" t="s">
        <v>8</v>
      </c>
      <c r="G30" s="155" t="s">
        <v>9</v>
      </c>
      <c r="H30" s="153" t="s">
        <v>350</v>
      </c>
    </row>
    <row r="31" spans="1:8" ht="15" customHeight="1">
      <c r="A31" s="181"/>
      <c r="B31" s="160"/>
      <c r="C31" s="162"/>
      <c r="D31" s="155"/>
      <c r="E31" s="154"/>
      <c r="F31" s="154"/>
      <c r="G31" s="155"/>
      <c r="H31" s="154"/>
    </row>
    <row r="32" spans="1:8" ht="20.25" customHeight="1">
      <c r="A32" s="50" t="s">
        <v>73</v>
      </c>
      <c r="B32" s="45" t="s">
        <v>34</v>
      </c>
      <c r="C32" s="50"/>
      <c r="D32" s="85">
        <f>D33+D34+D35</f>
        <v>2202.6</v>
      </c>
      <c r="E32" s="85">
        <f>E33+E34+E35</f>
        <v>1954</v>
      </c>
      <c r="F32" s="85">
        <f>F33+F34+F35</f>
        <v>1660.8</v>
      </c>
      <c r="G32" s="102">
        <f>F32/D32</f>
        <v>0.7540179787523835</v>
      </c>
      <c r="H32" s="102">
        <f>F32/E32</f>
        <v>0.8499488229273285</v>
      </c>
    </row>
    <row r="33" spans="1:8" ht="65.25" customHeight="1">
      <c r="A33" s="149" t="s">
        <v>76</v>
      </c>
      <c r="B33" s="145" t="s">
        <v>169</v>
      </c>
      <c r="C33" s="149" t="s">
        <v>76</v>
      </c>
      <c r="D33" s="32">
        <v>2188.2</v>
      </c>
      <c r="E33" s="32">
        <v>1939.6</v>
      </c>
      <c r="F33" s="32">
        <v>1660.8</v>
      </c>
      <c r="G33" s="102">
        <f aca="true" t="shared" si="2" ref="G33:G59">F33/D33</f>
        <v>0.7589799835481218</v>
      </c>
      <c r="H33" s="102">
        <f aca="true" t="shared" si="3" ref="H33:H59">F33/E33</f>
        <v>0.8562590224788617</v>
      </c>
    </row>
    <row r="34" spans="1:8" ht="12.75">
      <c r="A34" s="149" t="s">
        <v>78</v>
      </c>
      <c r="B34" s="145" t="s">
        <v>39</v>
      </c>
      <c r="C34" s="149" t="s">
        <v>78</v>
      </c>
      <c r="D34" s="32">
        <f>30-20</f>
        <v>10</v>
      </c>
      <c r="E34" s="32">
        <v>10</v>
      </c>
      <c r="F34" s="32">
        <v>0</v>
      </c>
      <c r="G34" s="102">
        <f t="shared" si="2"/>
        <v>0</v>
      </c>
      <c r="H34" s="102">
        <f t="shared" si="3"/>
        <v>0</v>
      </c>
    </row>
    <row r="35" spans="1:8" ht="17.25" customHeight="1">
      <c r="A35" s="149" t="s">
        <v>135</v>
      </c>
      <c r="B35" s="145" t="s">
        <v>132</v>
      </c>
      <c r="C35" s="149"/>
      <c r="D35" s="32">
        <f>D36</f>
        <v>4.4</v>
      </c>
      <c r="E35" s="32">
        <f>E36</f>
        <v>4.4</v>
      </c>
      <c r="F35" s="32">
        <f>F36</f>
        <v>0</v>
      </c>
      <c r="G35" s="102">
        <f t="shared" si="2"/>
        <v>0</v>
      </c>
      <c r="H35" s="102">
        <f t="shared" si="3"/>
        <v>0</v>
      </c>
    </row>
    <row r="36" spans="1:8" s="16" customFormat="1" ht="25.5">
      <c r="A36" s="87"/>
      <c r="B36" s="60" t="s">
        <v>121</v>
      </c>
      <c r="C36" s="87" t="s">
        <v>226</v>
      </c>
      <c r="D36" s="88">
        <v>4.4</v>
      </c>
      <c r="E36" s="88">
        <v>4.4</v>
      </c>
      <c r="F36" s="88">
        <v>0</v>
      </c>
      <c r="G36" s="102">
        <f t="shared" si="2"/>
        <v>0</v>
      </c>
      <c r="H36" s="102">
        <f t="shared" si="3"/>
        <v>0</v>
      </c>
    </row>
    <row r="37" spans="1:8" ht="17.25" customHeight="1">
      <c r="A37" s="50" t="s">
        <v>115</v>
      </c>
      <c r="B37" s="45" t="s">
        <v>108</v>
      </c>
      <c r="C37" s="50"/>
      <c r="D37" s="85">
        <f>D38</f>
        <v>154</v>
      </c>
      <c r="E37" s="85">
        <f>E38</f>
        <v>154</v>
      </c>
      <c r="F37" s="85">
        <f>F38</f>
        <v>91.3</v>
      </c>
      <c r="G37" s="102">
        <f t="shared" si="2"/>
        <v>0.5928571428571429</v>
      </c>
      <c r="H37" s="102">
        <f t="shared" si="3"/>
        <v>0.5928571428571429</v>
      </c>
    </row>
    <row r="38" spans="1:8" ht="38.25">
      <c r="A38" s="149" t="s">
        <v>116</v>
      </c>
      <c r="B38" s="145" t="s">
        <v>175</v>
      </c>
      <c r="C38" s="149" t="s">
        <v>284</v>
      </c>
      <c r="D38" s="32">
        <f>154.5-0.5</f>
        <v>154</v>
      </c>
      <c r="E38" s="32">
        <v>154</v>
      </c>
      <c r="F38" s="32">
        <v>91.3</v>
      </c>
      <c r="G38" s="102">
        <f t="shared" si="2"/>
        <v>0.5928571428571429</v>
      </c>
      <c r="H38" s="102">
        <f t="shared" si="3"/>
        <v>0.5928571428571429</v>
      </c>
    </row>
    <row r="39" spans="1:9" ht="25.5">
      <c r="A39" s="50" t="s">
        <v>79</v>
      </c>
      <c r="B39" s="45" t="s">
        <v>42</v>
      </c>
      <c r="C39" s="50"/>
      <c r="D39" s="85">
        <f>D40</f>
        <v>100</v>
      </c>
      <c r="E39" s="85">
        <f>E40</f>
        <v>75</v>
      </c>
      <c r="F39" s="85">
        <f>F40</f>
        <v>0</v>
      </c>
      <c r="G39" s="102">
        <f t="shared" si="2"/>
        <v>0</v>
      </c>
      <c r="H39" s="102">
        <f t="shared" si="3"/>
        <v>0</v>
      </c>
      <c r="I39" s="11"/>
    </row>
    <row r="40" spans="1:8" ht="12.75">
      <c r="A40" s="149" t="s">
        <v>117</v>
      </c>
      <c r="B40" s="145" t="s">
        <v>110</v>
      </c>
      <c r="C40" s="149"/>
      <c r="D40" s="32">
        <f>D41</f>
        <v>100</v>
      </c>
      <c r="E40" s="32">
        <f>E41</f>
        <v>75</v>
      </c>
      <c r="F40" s="32">
        <v>0</v>
      </c>
      <c r="G40" s="102">
        <f t="shared" si="2"/>
        <v>0</v>
      </c>
      <c r="H40" s="102">
        <f t="shared" si="3"/>
        <v>0</v>
      </c>
    </row>
    <row r="41" spans="1:8" s="16" customFormat="1" ht="54.75" customHeight="1">
      <c r="A41" s="87"/>
      <c r="B41" s="60" t="s">
        <v>286</v>
      </c>
      <c r="C41" s="87" t="s">
        <v>285</v>
      </c>
      <c r="D41" s="88">
        <v>100</v>
      </c>
      <c r="E41" s="88">
        <v>75</v>
      </c>
      <c r="F41" s="88">
        <v>0</v>
      </c>
      <c r="G41" s="102">
        <f t="shared" si="2"/>
        <v>0</v>
      </c>
      <c r="H41" s="102">
        <f t="shared" si="3"/>
        <v>0</v>
      </c>
    </row>
    <row r="42" spans="1:8" s="16" customFormat="1" ht="21.75" customHeight="1" hidden="1">
      <c r="A42" s="50" t="s">
        <v>80</v>
      </c>
      <c r="B42" s="45" t="s">
        <v>44</v>
      </c>
      <c r="C42" s="50"/>
      <c r="D42" s="85">
        <f aca="true" t="shared" si="4" ref="D42:F43">D43</f>
        <v>0</v>
      </c>
      <c r="E42" s="85">
        <f t="shared" si="4"/>
        <v>0</v>
      </c>
      <c r="F42" s="85">
        <f t="shared" si="4"/>
        <v>0</v>
      </c>
      <c r="G42" s="102" t="e">
        <f t="shared" si="2"/>
        <v>#DIV/0!</v>
      </c>
      <c r="H42" s="102" t="e">
        <f t="shared" si="3"/>
        <v>#DIV/0!</v>
      </c>
    </row>
    <row r="43" spans="1:8" s="16" customFormat="1" ht="33" customHeight="1" hidden="1">
      <c r="A43" s="146" t="s">
        <v>81</v>
      </c>
      <c r="B43" s="70" t="s">
        <v>130</v>
      </c>
      <c r="C43" s="149"/>
      <c r="D43" s="32">
        <f t="shared" si="4"/>
        <v>0</v>
      </c>
      <c r="E43" s="32">
        <f t="shared" si="4"/>
        <v>0</v>
      </c>
      <c r="F43" s="32">
        <f t="shared" si="4"/>
        <v>0</v>
      </c>
      <c r="G43" s="102" t="e">
        <f t="shared" si="2"/>
        <v>#DIV/0!</v>
      </c>
      <c r="H43" s="102" t="e">
        <f t="shared" si="3"/>
        <v>#DIV/0!</v>
      </c>
    </row>
    <row r="44" spans="1:8" s="16" customFormat="1" ht="32.25" customHeight="1" hidden="1">
      <c r="A44" s="87"/>
      <c r="B44" s="63" t="s">
        <v>130</v>
      </c>
      <c r="C44" s="87" t="s">
        <v>298</v>
      </c>
      <c r="D44" s="88">
        <f>0</f>
        <v>0</v>
      </c>
      <c r="E44" s="88">
        <f>0</f>
        <v>0</v>
      </c>
      <c r="F44" s="88">
        <f>0</f>
        <v>0</v>
      </c>
      <c r="G44" s="102" t="e">
        <f t="shared" si="2"/>
        <v>#DIV/0!</v>
      </c>
      <c r="H44" s="102" t="e">
        <f t="shared" si="3"/>
        <v>#DIV/0!</v>
      </c>
    </row>
    <row r="45" spans="1:8" ht="25.5">
      <c r="A45" s="50" t="s">
        <v>82</v>
      </c>
      <c r="B45" s="45" t="s">
        <v>45</v>
      </c>
      <c r="C45" s="50"/>
      <c r="D45" s="85">
        <f>D46</f>
        <v>575</v>
      </c>
      <c r="E45" s="85">
        <f>E46</f>
        <v>575</v>
      </c>
      <c r="F45" s="85">
        <f>F46</f>
        <v>395</v>
      </c>
      <c r="G45" s="102">
        <f t="shared" si="2"/>
        <v>0.6869565217391305</v>
      </c>
      <c r="H45" s="102">
        <f t="shared" si="3"/>
        <v>0.6869565217391305</v>
      </c>
    </row>
    <row r="46" spans="1:8" ht="12.75">
      <c r="A46" s="149" t="s">
        <v>48</v>
      </c>
      <c r="B46" s="145" t="s">
        <v>49</v>
      </c>
      <c r="C46" s="149"/>
      <c r="D46" s="32">
        <f>D47+D48+D49</f>
        <v>575</v>
      </c>
      <c r="E46" s="32">
        <f>E47+E48+E49</f>
        <v>575</v>
      </c>
      <c r="F46" s="32">
        <f>F47+F48+F49</f>
        <v>395</v>
      </c>
      <c r="G46" s="102">
        <f t="shared" si="2"/>
        <v>0.6869565217391305</v>
      </c>
      <c r="H46" s="102">
        <f t="shared" si="3"/>
        <v>0.6869565217391305</v>
      </c>
    </row>
    <row r="47" spans="1:8" s="16" customFormat="1" ht="12.75">
      <c r="A47" s="87"/>
      <c r="B47" s="60" t="s">
        <v>186</v>
      </c>
      <c r="C47" s="87" t="s">
        <v>273</v>
      </c>
      <c r="D47" s="88">
        <v>397</v>
      </c>
      <c r="E47" s="88">
        <v>397</v>
      </c>
      <c r="F47" s="88">
        <v>280</v>
      </c>
      <c r="G47" s="102">
        <f t="shared" si="2"/>
        <v>0.7052896725440806</v>
      </c>
      <c r="H47" s="102">
        <f t="shared" si="3"/>
        <v>0.7052896725440806</v>
      </c>
    </row>
    <row r="48" spans="1:8" s="16" customFormat="1" ht="18" customHeight="1">
      <c r="A48" s="87"/>
      <c r="B48" s="60" t="s">
        <v>278</v>
      </c>
      <c r="C48" s="87" t="s">
        <v>274</v>
      </c>
      <c r="D48" s="88">
        <v>8</v>
      </c>
      <c r="E48" s="88">
        <v>8</v>
      </c>
      <c r="F48" s="88">
        <f>0</f>
        <v>0</v>
      </c>
      <c r="G48" s="102">
        <f t="shared" si="2"/>
        <v>0</v>
      </c>
      <c r="H48" s="102">
        <f t="shared" si="3"/>
        <v>0</v>
      </c>
    </row>
    <row r="49" spans="1:8" s="16" customFormat="1" ht="18" customHeight="1">
      <c r="A49" s="87"/>
      <c r="B49" s="60" t="s">
        <v>188</v>
      </c>
      <c r="C49" s="87" t="s">
        <v>279</v>
      </c>
      <c r="D49" s="88">
        <v>170</v>
      </c>
      <c r="E49" s="88">
        <v>170</v>
      </c>
      <c r="F49" s="88">
        <v>115</v>
      </c>
      <c r="G49" s="102">
        <f t="shared" si="2"/>
        <v>0.6764705882352942</v>
      </c>
      <c r="H49" s="102">
        <f t="shared" si="3"/>
        <v>0.6764705882352942</v>
      </c>
    </row>
    <row r="50" spans="1:8" ht="29.25" customHeight="1">
      <c r="A50" s="64" t="s">
        <v>133</v>
      </c>
      <c r="B50" s="147" t="s">
        <v>131</v>
      </c>
      <c r="C50" s="64"/>
      <c r="D50" s="51">
        <f>D52</f>
        <v>1</v>
      </c>
      <c r="E50" s="51">
        <f>E52</f>
        <v>1</v>
      </c>
      <c r="F50" s="51">
        <f>F52</f>
        <v>0.7</v>
      </c>
      <c r="G50" s="102">
        <f t="shared" si="2"/>
        <v>0.7</v>
      </c>
      <c r="H50" s="102">
        <f t="shared" si="3"/>
        <v>0.7</v>
      </c>
    </row>
    <row r="51" spans="1:8" ht="29.25" customHeight="1">
      <c r="A51" s="146" t="s">
        <v>127</v>
      </c>
      <c r="B51" s="70" t="s">
        <v>134</v>
      </c>
      <c r="C51" s="146"/>
      <c r="D51" s="32">
        <f>D52</f>
        <v>1</v>
      </c>
      <c r="E51" s="32">
        <f>E52</f>
        <v>1</v>
      </c>
      <c r="F51" s="32">
        <f>F52</f>
        <v>0.7</v>
      </c>
      <c r="G51" s="102">
        <f t="shared" si="2"/>
        <v>0.7</v>
      </c>
      <c r="H51" s="102">
        <f t="shared" si="3"/>
        <v>0.7</v>
      </c>
    </row>
    <row r="52" spans="1:8" s="16" customFormat="1" ht="31.5" customHeight="1">
      <c r="A52" s="87"/>
      <c r="B52" s="60" t="s">
        <v>287</v>
      </c>
      <c r="C52" s="87" t="s">
        <v>280</v>
      </c>
      <c r="D52" s="88">
        <v>1</v>
      </c>
      <c r="E52" s="88">
        <f>1</f>
        <v>1</v>
      </c>
      <c r="F52" s="88">
        <v>0.7</v>
      </c>
      <c r="G52" s="102">
        <f t="shared" si="2"/>
        <v>0.7</v>
      </c>
      <c r="H52" s="102">
        <f t="shared" si="3"/>
        <v>0.7</v>
      </c>
    </row>
    <row r="53" spans="1:8" ht="17.25" customHeight="1">
      <c r="A53" s="50" t="s">
        <v>50</v>
      </c>
      <c r="B53" s="45" t="s">
        <v>51</v>
      </c>
      <c r="C53" s="50"/>
      <c r="D53" s="85">
        <f aca="true" t="shared" si="5" ref="D53:F54">D54</f>
        <v>3</v>
      </c>
      <c r="E53" s="85">
        <f t="shared" si="5"/>
        <v>3</v>
      </c>
      <c r="F53" s="85">
        <f t="shared" si="5"/>
        <v>0</v>
      </c>
      <c r="G53" s="102">
        <f t="shared" si="2"/>
        <v>0</v>
      </c>
      <c r="H53" s="102">
        <f t="shared" si="3"/>
        <v>0</v>
      </c>
    </row>
    <row r="54" spans="1:8" ht="12.75">
      <c r="A54" s="149" t="s">
        <v>55</v>
      </c>
      <c r="B54" s="145" t="s">
        <v>56</v>
      </c>
      <c r="C54" s="149"/>
      <c r="D54" s="32">
        <f t="shared" si="5"/>
        <v>3</v>
      </c>
      <c r="E54" s="32">
        <f t="shared" si="5"/>
        <v>3</v>
      </c>
      <c r="F54" s="32">
        <f t="shared" si="5"/>
        <v>0</v>
      </c>
      <c r="G54" s="102">
        <f t="shared" si="2"/>
        <v>0</v>
      </c>
      <c r="H54" s="102">
        <f t="shared" si="3"/>
        <v>0</v>
      </c>
    </row>
    <row r="55" spans="1:8" s="16" customFormat="1" ht="27" customHeight="1">
      <c r="A55" s="87"/>
      <c r="B55" s="60" t="s">
        <v>281</v>
      </c>
      <c r="C55" s="87" t="s">
        <v>282</v>
      </c>
      <c r="D55" s="88">
        <v>3</v>
      </c>
      <c r="E55" s="88">
        <v>3</v>
      </c>
      <c r="F55" s="88">
        <v>0</v>
      </c>
      <c r="G55" s="102">
        <f t="shared" si="2"/>
        <v>0</v>
      </c>
      <c r="H55" s="102">
        <f t="shared" si="3"/>
        <v>0</v>
      </c>
    </row>
    <row r="56" spans="1:8" ht="23.25" customHeight="1">
      <c r="A56" s="50"/>
      <c r="B56" s="45" t="s">
        <v>104</v>
      </c>
      <c r="C56" s="50"/>
      <c r="D56" s="32">
        <f>D57</f>
        <v>2442.1</v>
      </c>
      <c r="E56" s="32">
        <f>E57</f>
        <v>2155.9</v>
      </c>
      <c r="F56" s="32">
        <f>F57</f>
        <v>2155.9</v>
      </c>
      <c r="G56" s="102">
        <f t="shared" si="2"/>
        <v>0.8828057819090128</v>
      </c>
      <c r="H56" s="102">
        <f t="shared" si="3"/>
        <v>1</v>
      </c>
    </row>
    <row r="57" spans="1:8" s="16" customFormat="1" ht="25.5">
      <c r="A57" s="87"/>
      <c r="B57" s="60" t="s">
        <v>105</v>
      </c>
      <c r="C57" s="87" t="s">
        <v>211</v>
      </c>
      <c r="D57" s="88">
        <v>2442.1</v>
      </c>
      <c r="E57" s="88">
        <v>2155.9</v>
      </c>
      <c r="F57" s="88">
        <v>2155.9</v>
      </c>
      <c r="G57" s="102">
        <f t="shared" si="2"/>
        <v>0.8828057819090128</v>
      </c>
      <c r="H57" s="102">
        <f t="shared" si="3"/>
        <v>1</v>
      </c>
    </row>
    <row r="58" spans="1:8" ht="24.75" customHeight="1">
      <c r="A58" s="149"/>
      <c r="B58" s="71" t="s">
        <v>72</v>
      </c>
      <c r="C58" s="89"/>
      <c r="D58" s="90">
        <f>D32+D37+D39+D42+D45+D50+D53+D56</f>
        <v>5477.7</v>
      </c>
      <c r="E58" s="90">
        <f>E32+E37+E39+E42+E45+E50+E53+E56</f>
        <v>4917.9</v>
      </c>
      <c r="F58" s="90">
        <f>F32+F37+F39+F42+F45+F50+F53+F56</f>
        <v>4303.7</v>
      </c>
      <c r="G58" s="102">
        <f t="shared" si="2"/>
        <v>0.7856764700512989</v>
      </c>
      <c r="H58" s="102">
        <f t="shared" si="3"/>
        <v>0.8751092946176213</v>
      </c>
    </row>
    <row r="59" spans="1:8" ht="15">
      <c r="A59" s="91"/>
      <c r="B59" s="145" t="s">
        <v>87</v>
      </c>
      <c r="C59" s="149"/>
      <c r="D59" s="92">
        <f>D56</f>
        <v>2442.1</v>
      </c>
      <c r="E59" s="92">
        <f>E56</f>
        <v>2155.9</v>
      </c>
      <c r="F59" s="92">
        <f>F56</f>
        <v>2155.9</v>
      </c>
      <c r="G59" s="102">
        <f t="shared" si="2"/>
        <v>0.8828057819090128</v>
      </c>
      <c r="H59" s="102">
        <f t="shared" si="3"/>
        <v>1</v>
      </c>
    </row>
    <row r="60" ht="15">
      <c r="A60" s="39"/>
    </row>
    <row r="61" ht="12.75">
      <c r="A61" s="37"/>
    </row>
    <row r="62" spans="1:8" ht="15">
      <c r="A62" s="37"/>
      <c r="B62" s="38" t="s">
        <v>97</v>
      </c>
      <c r="C62" s="39"/>
      <c r="H62" s="36">
        <v>2396.2</v>
      </c>
    </row>
    <row r="63" spans="1:3" ht="15">
      <c r="A63" s="37"/>
      <c r="B63" s="38"/>
      <c r="C63" s="39"/>
    </row>
    <row r="64" spans="1:6" ht="15">
      <c r="A64" s="37"/>
      <c r="B64" s="38" t="s">
        <v>88</v>
      </c>
      <c r="C64" s="39"/>
      <c r="F64" s="43"/>
    </row>
    <row r="65" spans="1:3" ht="15">
      <c r="A65" s="37"/>
      <c r="B65" s="38" t="s">
        <v>89</v>
      </c>
      <c r="C65" s="39"/>
    </row>
    <row r="66" spans="2:3" ht="15">
      <c r="B66" s="38"/>
      <c r="C66" s="39"/>
    </row>
    <row r="67" spans="2:3" ht="15">
      <c r="B67" s="38" t="s">
        <v>90</v>
      </c>
      <c r="C67" s="39"/>
    </row>
    <row r="68" spans="2:3" ht="15">
      <c r="B68" s="38" t="s">
        <v>91</v>
      </c>
      <c r="C68" s="39"/>
    </row>
    <row r="69" spans="2:3" ht="15">
      <c r="B69" s="38"/>
      <c r="C69" s="39"/>
    </row>
    <row r="70" spans="2:3" ht="15">
      <c r="B70" s="38" t="s">
        <v>92</v>
      </c>
      <c r="C70" s="39"/>
    </row>
    <row r="71" spans="2:3" ht="15">
      <c r="B71" s="38" t="s">
        <v>93</v>
      </c>
      <c r="C71" s="39"/>
    </row>
    <row r="72" spans="2:3" ht="15">
      <c r="B72" s="38"/>
      <c r="C72" s="39"/>
    </row>
    <row r="73" spans="2:3" ht="15">
      <c r="B73" s="38" t="s">
        <v>94</v>
      </c>
      <c r="C73" s="39"/>
    </row>
    <row r="74" spans="2:3" ht="15">
      <c r="B74" s="38" t="s">
        <v>95</v>
      </c>
      <c r="C74" s="39"/>
    </row>
    <row r="75" spans="2:3" ht="15">
      <c r="B75" s="38"/>
      <c r="C75" s="39"/>
    </row>
    <row r="76" spans="2:3" ht="15">
      <c r="B76" s="38"/>
      <c r="C76" s="39"/>
    </row>
    <row r="77" spans="2:8" ht="15">
      <c r="B77" s="38" t="s">
        <v>96</v>
      </c>
      <c r="C77" s="39"/>
      <c r="H77" s="43">
        <f>H62+F27-F58</f>
        <v>2331.8999999999996</v>
      </c>
    </row>
    <row r="80" spans="2:3" ht="15">
      <c r="B80" s="38" t="s">
        <v>98</v>
      </c>
      <c r="C80" s="39"/>
    </row>
    <row r="81" spans="2:3" ht="15">
      <c r="B81" s="38" t="s">
        <v>99</v>
      </c>
      <c r="C81" s="39"/>
    </row>
    <row r="82" spans="2:3" ht="15">
      <c r="B82" s="38" t="s">
        <v>100</v>
      </c>
      <c r="C82" s="39"/>
    </row>
  </sheetData>
  <sheetProtection/>
  <mergeCells count="16"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86"/>
  <sheetViews>
    <sheetView zoomScalePageLayoutView="0" workbookViewId="0" topLeftCell="A22">
      <selection activeCell="F29" sqref="F29:F30"/>
    </sheetView>
  </sheetViews>
  <sheetFormatPr defaultColWidth="9.140625" defaultRowHeight="12.75"/>
  <cols>
    <col min="1" max="1" width="8.00390625" style="36" customWidth="1"/>
    <col min="2" max="2" width="32.140625" style="36" customWidth="1"/>
    <col min="3" max="3" width="16.7109375" style="37" hidden="1" customWidth="1"/>
    <col min="4" max="5" width="11.8515625" style="36" customWidth="1"/>
    <col min="6" max="7" width="11.57421875" style="36" customWidth="1"/>
    <col min="8" max="8" width="12.140625" style="36" customWidth="1"/>
    <col min="9" max="16384" width="9.140625" style="1" customWidth="1"/>
  </cols>
  <sheetData>
    <row r="1" spans="1:8" s="5" customFormat="1" ht="58.5" customHeight="1">
      <c r="A1" s="151" t="s">
        <v>373</v>
      </c>
      <c r="B1" s="151"/>
      <c r="C1" s="151"/>
      <c r="D1" s="151"/>
      <c r="E1" s="151"/>
      <c r="F1" s="151"/>
      <c r="G1" s="151"/>
      <c r="H1" s="151"/>
    </row>
    <row r="2" spans="1:8" ht="12.75" customHeight="1">
      <c r="A2" s="40"/>
      <c r="B2" s="160" t="s">
        <v>6</v>
      </c>
      <c r="C2" s="41"/>
      <c r="D2" s="155" t="s">
        <v>7</v>
      </c>
      <c r="E2" s="153" t="s">
        <v>349</v>
      </c>
      <c r="F2" s="155" t="s">
        <v>8</v>
      </c>
      <c r="G2" s="182" t="s">
        <v>153</v>
      </c>
      <c r="H2" s="153" t="s">
        <v>350</v>
      </c>
    </row>
    <row r="3" spans="1:8" ht="24.75" customHeight="1">
      <c r="A3" s="143"/>
      <c r="B3" s="160"/>
      <c r="C3" s="41"/>
      <c r="D3" s="155"/>
      <c r="E3" s="154"/>
      <c r="F3" s="155"/>
      <c r="G3" s="183"/>
      <c r="H3" s="154"/>
    </row>
    <row r="4" spans="1:8" ht="30">
      <c r="A4" s="143"/>
      <c r="B4" s="141" t="s">
        <v>86</v>
      </c>
      <c r="C4" s="148"/>
      <c r="D4" s="144">
        <f>D5+D6+D7+D8+D9+D10+D11+D12+D13+D14+D15+D16+D17+D18+D19</f>
        <v>3240.1</v>
      </c>
      <c r="E4" s="144">
        <f>E5+E6+E7+E8+E9+E10+E11+E12+E13+E14+E15+E16+E17+E18+E19</f>
        <v>2118.1</v>
      </c>
      <c r="F4" s="144">
        <f>F5+F6+F7+F8+F9+F10+F11+F12+F13+F14+F15+F16+F17+F18+F19</f>
        <v>3251.5</v>
      </c>
      <c r="G4" s="35">
        <f>F4/D4</f>
        <v>1.0035184099256196</v>
      </c>
      <c r="H4" s="35">
        <f>F4/E4</f>
        <v>1.535102214248619</v>
      </c>
    </row>
    <row r="5" spans="1:8" ht="15">
      <c r="A5" s="143"/>
      <c r="B5" s="145" t="s">
        <v>10</v>
      </c>
      <c r="C5" s="149"/>
      <c r="D5" s="32">
        <v>1000</v>
      </c>
      <c r="E5" s="32">
        <v>540</v>
      </c>
      <c r="F5" s="32">
        <v>808.2</v>
      </c>
      <c r="G5" s="35">
        <f aca="true" t="shared" si="0" ref="G5:G27">F5/D5</f>
        <v>0.8082</v>
      </c>
      <c r="H5" s="35">
        <f aca="true" t="shared" si="1" ref="H5:H27">F5/E5</f>
        <v>1.4966666666666668</v>
      </c>
    </row>
    <row r="6" spans="1:8" ht="15">
      <c r="A6" s="143"/>
      <c r="B6" s="145" t="s">
        <v>316</v>
      </c>
      <c r="C6" s="149"/>
      <c r="D6" s="32">
        <v>400.1</v>
      </c>
      <c r="E6" s="32">
        <v>400.1</v>
      </c>
      <c r="F6" s="32">
        <v>412.3</v>
      </c>
      <c r="G6" s="35">
        <f t="shared" si="0"/>
        <v>1.0304923769057734</v>
      </c>
      <c r="H6" s="35">
        <f t="shared" si="1"/>
        <v>1.0304923769057734</v>
      </c>
    </row>
    <row r="7" spans="1:8" ht="15">
      <c r="A7" s="143"/>
      <c r="B7" s="145" t="s">
        <v>12</v>
      </c>
      <c r="C7" s="149"/>
      <c r="D7" s="32">
        <v>100</v>
      </c>
      <c r="E7" s="32">
        <v>70</v>
      </c>
      <c r="F7" s="32">
        <v>22.8</v>
      </c>
      <c r="G7" s="35">
        <f t="shared" si="0"/>
        <v>0.228</v>
      </c>
      <c r="H7" s="35">
        <f t="shared" si="1"/>
        <v>0.32571428571428573</v>
      </c>
    </row>
    <row r="8" spans="1:8" ht="15">
      <c r="A8" s="143"/>
      <c r="B8" s="145" t="s">
        <v>13</v>
      </c>
      <c r="C8" s="149"/>
      <c r="D8" s="32">
        <v>120</v>
      </c>
      <c r="E8" s="32">
        <v>70</v>
      </c>
      <c r="F8" s="32">
        <v>85.3</v>
      </c>
      <c r="G8" s="35">
        <f t="shared" si="0"/>
        <v>0.7108333333333333</v>
      </c>
      <c r="H8" s="35">
        <f t="shared" si="1"/>
        <v>1.2185714285714286</v>
      </c>
    </row>
    <row r="9" spans="1:8" ht="15">
      <c r="A9" s="143"/>
      <c r="B9" s="145" t="s">
        <v>14</v>
      </c>
      <c r="C9" s="149"/>
      <c r="D9" s="32">
        <v>1300</v>
      </c>
      <c r="E9" s="32">
        <v>750</v>
      </c>
      <c r="F9" s="32">
        <v>1382.1</v>
      </c>
      <c r="G9" s="35">
        <f t="shared" si="0"/>
        <v>1.0631538461538461</v>
      </c>
      <c r="H9" s="35">
        <f t="shared" si="1"/>
        <v>1.8427999999999998</v>
      </c>
    </row>
    <row r="10" spans="1:8" ht="15">
      <c r="A10" s="143"/>
      <c r="B10" s="145" t="s">
        <v>111</v>
      </c>
      <c r="C10" s="149"/>
      <c r="D10" s="32">
        <v>10</v>
      </c>
      <c r="E10" s="32">
        <v>7</v>
      </c>
      <c r="F10" s="32">
        <v>12.3</v>
      </c>
      <c r="G10" s="35">
        <f t="shared" si="0"/>
        <v>1.23</v>
      </c>
      <c r="H10" s="35">
        <f t="shared" si="1"/>
        <v>1.7571428571428573</v>
      </c>
    </row>
    <row r="11" spans="1:8" ht="25.5">
      <c r="A11" s="143"/>
      <c r="B11" s="145" t="s">
        <v>15</v>
      </c>
      <c r="C11" s="149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5">
      <c r="A12" s="143"/>
      <c r="B12" s="145" t="s">
        <v>16</v>
      </c>
      <c r="C12" s="149"/>
      <c r="D12" s="32">
        <v>110</v>
      </c>
      <c r="E12" s="32">
        <v>81</v>
      </c>
      <c r="F12" s="32">
        <v>88.8</v>
      </c>
      <c r="G12" s="35">
        <f t="shared" si="0"/>
        <v>0.8072727272727273</v>
      </c>
      <c r="H12" s="35">
        <f t="shared" si="1"/>
        <v>1.0962962962962963</v>
      </c>
    </row>
    <row r="13" spans="1:8" ht="15">
      <c r="A13" s="143"/>
      <c r="B13" s="145" t="s">
        <v>17</v>
      </c>
      <c r="C13" s="149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>
      <c r="A14" s="143"/>
      <c r="B14" s="145" t="s">
        <v>19</v>
      </c>
      <c r="C14" s="149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23.25" customHeight="1">
      <c r="A15" s="143"/>
      <c r="B15" s="145" t="s">
        <v>20</v>
      </c>
      <c r="C15" s="149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5.5">
      <c r="A16" s="143"/>
      <c r="B16" s="145" t="s">
        <v>21</v>
      </c>
      <c r="C16" s="149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25.5">
      <c r="A17" s="143"/>
      <c r="B17" s="145" t="s">
        <v>393</v>
      </c>
      <c r="C17" s="149"/>
      <c r="D17" s="32">
        <v>200</v>
      </c>
      <c r="E17" s="32">
        <v>200</v>
      </c>
      <c r="F17" s="32">
        <v>439.7</v>
      </c>
      <c r="G17" s="35">
        <v>0</v>
      </c>
      <c r="H17" s="35">
        <v>0</v>
      </c>
    </row>
    <row r="18" spans="1:8" ht="15">
      <c r="A18" s="143"/>
      <c r="B18" s="145" t="s">
        <v>125</v>
      </c>
      <c r="C18" s="149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5">
      <c r="A19" s="143"/>
      <c r="B19" s="145" t="s">
        <v>26</v>
      </c>
      <c r="C19" s="149"/>
      <c r="D19" s="32">
        <v>0</v>
      </c>
      <c r="E19" s="32">
        <v>0</v>
      </c>
      <c r="F19" s="32">
        <v>0</v>
      </c>
      <c r="G19" s="35">
        <v>0</v>
      </c>
      <c r="H19" s="35">
        <v>0</v>
      </c>
    </row>
    <row r="20" spans="1:8" ht="25.5">
      <c r="A20" s="143"/>
      <c r="B20" s="45" t="s">
        <v>85</v>
      </c>
      <c r="C20" s="50"/>
      <c r="D20" s="32">
        <f>D21+D22+D23+D24+D25</f>
        <v>1314.4</v>
      </c>
      <c r="E20" s="32">
        <f>E21+E22+E23+E24+E25</f>
        <v>1024.2</v>
      </c>
      <c r="F20" s="32">
        <f>F21+F22+F23+F24+F25</f>
        <v>218.8</v>
      </c>
      <c r="G20" s="35">
        <f t="shared" si="0"/>
        <v>0.1664637857577602</v>
      </c>
      <c r="H20" s="35">
        <f t="shared" si="1"/>
        <v>0.21363015036125757</v>
      </c>
    </row>
    <row r="21" spans="1:8" ht="15">
      <c r="A21" s="143"/>
      <c r="B21" s="145" t="s">
        <v>28</v>
      </c>
      <c r="C21" s="149"/>
      <c r="D21" s="32">
        <v>86.2</v>
      </c>
      <c r="E21" s="32">
        <v>64.6</v>
      </c>
      <c r="F21" s="149" t="s">
        <v>390</v>
      </c>
      <c r="G21" s="35">
        <f t="shared" si="0"/>
        <v>0.7517401392111368</v>
      </c>
      <c r="H21" s="35">
        <f t="shared" si="1"/>
        <v>1.0030959752321982</v>
      </c>
    </row>
    <row r="22" spans="1:8" ht="15">
      <c r="A22" s="143"/>
      <c r="B22" s="145" t="s">
        <v>106</v>
      </c>
      <c r="C22" s="149"/>
      <c r="D22" s="32">
        <f>154.5-0.5</f>
        <v>154</v>
      </c>
      <c r="E22" s="32">
        <v>154</v>
      </c>
      <c r="F22" s="32">
        <v>154</v>
      </c>
      <c r="G22" s="35">
        <f t="shared" si="0"/>
        <v>1</v>
      </c>
      <c r="H22" s="35">
        <f t="shared" si="1"/>
        <v>1</v>
      </c>
    </row>
    <row r="23" spans="1:8" ht="15">
      <c r="A23" s="143"/>
      <c r="B23" s="145" t="s">
        <v>71</v>
      </c>
      <c r="C23" s="149"/>
      <c r="D23" s="32">
        <v>1074.2</v>
      </c>
      <c r="E23" s="32">
        <v>805.6</v>
      </c>
      <c r="F23" s="32">
        <v>0</v>
      </c>
      <c r="G23" s="35">
        <f t="shared" si="0"/>
        <v>0</v>
      </c>
      <c r="H23" s="35">
        <f t="shared" si="1"/>
        <v>0</v>
      </c>
    </row>
    <row r="24" spans="1:8" ht="38.25">
      <c r="A24" s="143"/>
      <c r="B24" s="145" t="s">
        <v>31</v>
      </c>
      <c r="C24" s="149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8.5" customHeight="1" thickBot="1">
      <c r="A25" s="143"/>
      <c r="B25" s="82" t="s">
        <v>161</v>
      </c>
      <c r="C25" s="83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26.25" customHeight="1">
      <c r="A26" s="143"/>
      <c r="B26" s="100" t="s">
        <v>32</v>
      </c>
      <c r="C26" s="101"/>
      <c r="D26" s="144">
        <f>D4+D20</f>
        <v>4554.5</v>
      </c>
      <c r="E26" s="144">
        <f>E4+E20</f>
        <v>3142.3</v>
      </c>
      <c r="F26" s="144">
        <f>F4+F20</f>
        <v>3470.3</v>
      </c>
      <c r="G26" s="35">
        <f t="shared" si="0"/>
        <v>0.7619497200570864</v>
      </c>
      <c r="H26" s="35">
        <f t="shared" si="1"/>
        <v>1.1043821404703562</v>
      </c>
    </row>
    <row r="27" spans="1:8" ht="40.5" customHeight="1">
      <c r="A27" s="143"/>
      <c r="B27" s="145" t="s">
        <v>112</v>
      </c>
      <c r="C27" s="149"/>
      <c r="D27" s="32">
        <f>D4</f>
        <v>3240.1</v>
      </c>
      <c r="E27" s="32">
        <f>E4</f>
        <v>2118.1</v>
      </c>
      <c r="F27" s="32">
        <f>F4</f>
        <v>3251.5</v>
      </c>
      <c r="G27" s="35">
        <f t="shared" si="0"/>
        <v>1.0035184099256196</v>
      </c>
      <c r="H27" s="35">
        <f t="shared" si="1"/>
        <v>1.535102214248619</v>
      </c>
    </row>
    <row r="28" spans="1:8" ht="12.75">
      <c r="A28" s="163"/>
      <c r="B28" s="184"/>
      <c r="C28" s="184"/>
      <c r="D28" s="184"/>
      <c r="E28" s="184"/>
      <c r="F28" s="184"/>
      <c r="G28" s="184"/>
      <c r="H28" s="185"/>
    </row>
    <row r="29" spans="1:8" ht="15" customHeight="1">
      <c r="A29" s="181" t="s">
        <v>165</v>
      </c>
      <c r="B29" s="160" t="s">
        <v>33</v>
      </c>
      <c r="C29" s="161" t="s">
        <v>206</v>
      </c>
      <c r="D29" s="155" t="s">
        <v>7</v>
      </c>
      <c r="E29" s="153" t="s">
        <v>349</v>
      </c>
      <c r="F29" s="153" t="s">
        <v>8</v>
      </c>
      <c r="G29" s="182" t="s">
        <v>153</v>
      </c>
      <c r="H29" s="153" t="s">
        <v>350</v>
      </c>
    </row>
    <row r="30" spans="1:8" ht="15" customHeight="1">
      <c r="A30" s="181"/>
      <c r="B30" s="160"/>
      <c r="C30" s="162"/>
      <c r="D30" s="155"/>
      <c r="E30" s="154"/>
      <c r="F30" s="154"/>
      <c r="G30" s="183"/>
      <c r="H30" s="154"/>
    </row>
    <row r="31" spans="1:8" ht="25.5">
      <c r="A31" s="50" t="s">
        <v>73</v>
      </c>
      <c r="B31" s="45" t="s">
        <v>34</v>
      </c>
      <c r="C31" s="50"/>
      <c r="D31" s="85">
        <f>D32+D33+D34</f>
        <v>1704.4</v>
      </c>
      <c r="E31" s="85">
        <f>E32+E33+E34</f>
        <v>1340</v>
      </c>
      <c r="F31" s="85">
        <f>F32+F33+F34</f>
        <v>1286.3</v>
      </c>
      <c r="G31" s="86">
        <f>F31/D31</f>
        <v>0.7546937338652898</v>
      </c>
      <c r="H31" s="99">
        <f>F31/E31</f>
        <v>0.9599253731343284</v>
      </c>
    </row>
    <row r="32" spans="1:8" ht="77.25" customHeight="1">
      <c r="A32" s="149" t="s">
        <v>76</v>
      </c>
      <c r="B32" s="145" t="s">
        <v>169</v>
      </c>
      <c r="C32" s="149" t="s">
        <v>76</v>
      </c>
      <c r="D32" s="32">
        <v>1689.9</v>
      </c>
      <c r="E32" s="32">
        <v>1328</v>
      </c>
      <c r="F32" s="32">
        <v>1286.3</v>
      </c>
      <c r="G32" s="86">
        <f aca="true" t="shared" si="2" ref="G32:G61">F32/D32</f>
        <v>0.7611692999585774</v>
      </c>
      <c r="H32" s="99">
        <f aca="true" t="shared" si="3" ref="H32:H61">F32/E32</f>
        <v>0.9685993975903614</v>
      </c>
    </row>
    <row r="33" spans="1:8" ht="12.75">
      <c r="A33" s="149" t="s">
        <v>78</v>
      </c>
      <c r="B33" s="145" t="s">
        <v>39</v>
      </c>
      <c r="C33" s="149" t="s">
        <v>78</v>
      </c>
      <c r="D33" s="32">
        <v>10</v>
      </c>
      <c r="E33" s="32">
        <v>7.5</v>
      </c>
      <c r="F33" s="32">
        <v>0</v>
      </c>
      <c r="G33" s="86">
        <f t="shared" si="2"/>
        <v>0</v>
      </c>
      <c r="H33" s="99">
        <f t="shared" si="3"/>
        <v>0</v>
      </c>
    </row>
    <row r="34" spans="1:8" ht="25.5">
      <c r="A34" s="149" t="s">
        <v>135</v>
      </c>
      <c r="B34" s="145" t="s">
        <v>132</v>
      </c>
      <c r="C34" s="149"/>
      <c r="D34" s="32">
        <f>D35</f>
        <v>4.5</v>
      </c>
      <c r="E34" s="32">
        <f>E35</f>
        <v>4.5</v>
      </c>
      <c r="F34" s="32">
        <f>F35</f>
        <v>0</v>
      </c>
      <c r="G34" s="86">
        <f t="shared" si="2"/>
        <v>0</v>
      </c>
      <c r="H34" s="99">
        <f t="shared" si="3"/>
        <v>0</v>
      </c>
    </row>
    <row r="35" spans="1:8" s="16" customFormat="1" ht="25.5">
      <c r="A35" s="87"/>
      <c r="B35" s="60" t="s">
        <v>121</v>
      </c>
      <c r="C35" s="87" t="s">
        <v>226</v>
      </c>
      <c r="D35" s="88">
        <v>4.5</v>
      </c>
      <c r="E35" s="88">
        <v>4.5</v>
      </c>
      <c r="F35" s="88">
        <v>0</v>
      </c>
      <c r="G35" s="86">
        <f t="shared" si="2"/>
        <v>0</v>
      </c>
      <c r="H35" s="99">
        <f t="shared" si="3"/>
        <v>0</v>
      </c>
    </row>
    <row r="36" spans="1:8" ht="14.25" customHeight="1">
      <c r="A36" s="50" t="s">
        <v>115</v>
      </c>
      <c r="B36" s="45" t="s">
        <v>108</v>
      </c>
      <c r="C36" s="50"/>
      <c r="D36" s="85">
        <f>D37</f>
        <v>154</v>
      </c>
      <c r="E36" s="85">
        <f>E37</f>
        <v>154</v>
      </c>
      <c r="F36" s="85">
        <f>F37</f>
        <v>97.8</v>
      </c>
      <c r="G36" s="86">
        <f t="shared" si="2"/>
        <v>0.635064935064935</v>
      </c>
      <c r="H36" s="99">
        <f t="shared" si="3"/>
        <v>0.635064935064935</v>
      </c>
    </row>
    <row r="37" spans="1:8" ht="38.25">
      <c r="A37" s="149" t="s">
        <v>116</v>
      </c>
      <c r="B37" s="145" t="s">
        <v>175</v>
      </c>
      <c r="C37" s="149" t="s">
        <v>284</v>
      </c>
      <c r="D37" s="32">
        <f>154.5-0.5</f>
        <v>154</v>
      </c>
      <c r="E37" s="32">
        <v>154</v>
      </c>
      <c r="F37" s="32">
        <v>97.8</v>
      </c>
      <c r="G37" s="86">
        <f t="shared" si="2"/>
        <v>0.635064935064935</v>
      </c>
      <c r="H37" s="99">
        <f t="shared" si="3"/>
        <v>0.635064935064935</v>
      </c>
    </row>
    <row r="38" spans="1:8" ht="25.5" hidden="1">
      <c r="A38" s="50" t="s">
        <v>79</v>
      </c>
      <c r="B38" s="45" t="s">
        <v>42</v>
      </c>
      <c r="C38" s="50"/>
      <c r="D38" s="85">
        <f aca="true" t="shared" si="4" ref="D38:F39">D39</f>
        <v>0</v>
      </c>
      <c r="E38" s="85">
        <f t="shared" si="4"/>
        <v>0</v>
      </c>
      <c r="F38" s="85">
        <f t="shared" si="4"/>
        <v>0</v>
      </c>
      <c r="G38" s="86" t="e">
        <f t="shared" si="2"/>
        <v>#DIV/0!</v>
      </c>
      <c r="H38" s="99" t="e">
        <f t="shared" si="3"/>
        <v>#DIV/0!</v>
      </c>
    </row>
    <row r="39" spans="1:8" ht="12.75" hidden="1">
      <c r="A39" s="149" t="s">
        <v>117</v>
      </c>
      <c r="B39" s="145" t="s">
        <v>110</v>
      </c>
      <c r="C39" s="149"/>
      <c r="D39" s="32">
        <f t="shared" si="4"/>
        <v>0</v>
      </c>
      <c r="E39" s="32">
        <f t="shared" si="4"/>
        <v>0</v>
      </c>
      <c r="F39" s="32">
        <f t="shared" si="4"/>
        <v>0</v>
      </c>
      <c r="G39" s="86" t="e">
        <f t="shared" si="2"/>
        <v>#DIV/0!</v>
      </c>
      <c r="H39" s="99" t="e">
        <f t="shared" si="3"/>
        <v>#DIV/0!</v>
      </c>
    </row>
    <row r="40" spans="1:8" s="16" customFormat="1" ht="54.75" customHeight="1" hidden="1">
      <c r="A40" s="87"/>
      <c r="B40" s="60" t="s">
        <v>213</v>
      </c>
      <c r="C40" s="87" t="s">
        <v>212</v>
      </c>
      <c r="D40" s="88">
        <v>0</v>
      </c>
      <c r="E40" s="88">
        <v>0</v>
      </c>
      <c r="F40" s="88">
        <v>0</v>
      </c>
      <c r="G40" s="86" t="e">
        <f t="shared" si="2"/>
        <v>#DIV/0!</v>
      </c>
      <c r="H40" s="99" t="e">
        <f t="shared" si="3"/>
        <v>#DIV/0!</v>
      </c>
    </row>
    <row r="41" spans="1:8" s="16" customFormat="1" ht="18.75" customHeight="1">
      <c r="A41" s="50" t="s">
        <v>80</v>
      </c>
      <c r="B41" s="45" t="s">
        <v>44</v>
      </c>
      <c r="C41" s="50"/>
      <c r="D41" s="85">
        <f aca="true" t="shared" si="5" ref="D41:F42">D42</f>
        <v>8.5</v>
      </c>
      <c r="E41" s="85">
        <f t="shared" si="5"/>
        <v>8.5</v>
      </c>
      <c r="F41" s="85">
        <f t="shared" si="5"/>
        <v>8.5</v>
      </c>
      <c r="G41" s="86">
        <f t="shared" si="2"/>
        <v>1</v>
      </c>
      <c r="H41" s="99">
        <f t="shared" si="3"/>
        <v>1</v>
      </c>
    </row>
    <row r="42" spans="1:8" s="16" customFormat="1" ht="27" customHeight="1">
      <c r="A42" s="146" t="s">
        <v>81</v>
      </c>
      <c r="B42" s="70" t="s">
        <v>130</v>
      </c>
      <c r="C42" s="149"/>
      <c r="D42" s="32">
        <f t="shared" si="5"/>
        <v>8.5</v>
      </c>
      <c r="E42" s="32">
        <f t="shared" si="5"/>
        <v>8.5</v>
      </c>
      <c r="F42" s="32">
        <f t="shared" si="5"/>
        <v>8.5</v>
      </c>
      <c r="G42" s="86">
        <f t="shared" si="2"/>
        <v>1</v>
      </c>
      <c r="H42" s="99">
        <f t="shared" si="3"/>
        <v>1</v>
      </c>
    </row>
    <row r="43" spans="1:8" s="16" customFormat="1" ht="32.25" customHeight="1">
      <c r="A43" s="87"/>
      <c r="B43" s="63" t="s">
        <v>130</v>
      </c>
      <c r="C43" s="87" t="s">
        <v>298</v>
      </c>
      <c r="D43" s="88">
        <v>8.5</v>
      </c>
      <c r="E43" s="88">
        <v>8.5</v>
      </c>
      <c r="F43" s="88">
        <v>8.5</v>
      </c>
      <c r="G43" s="86">
        <f t="shared" si="2"/>
        <v>1</v>
      </c>
      <c r="H43" s="99">
        <f t="shared" si="3"/>
        <v>1</v>
      </c>
    </row>
    <row r="44" spans="1:8" ht="25.5">
      <c r="A44" s="50" t="s">
        <v>82</v>
      </c>
      <c r="B44" s="45" t="s">
        <v>45</v>
      </c>
      <c r="C44" s="50"/>
      <c r="D44" s="85">
        <f>D45</f>
        <v>227.5</v>
      </c>
      <c r="E44" s="85">
        <f>E45</f>
        <v>153.5</v>
      </c>
      <c r="F44" s="85">
        <f>F45</f>
        <v>118.7</v>
      </c>
      <c r="G44" s="86">
        <f t="shared" si="2"/>
        <v>0.5217582417582418</v>
      </c>
      <c r="H44" s="99">
        <f t="shared" si="3"/>
        <v>0.7732899022801303</v>
      </c>
    </row>
    <row r="45" spans="1:8" ht="12.75">
      <c r="A45" s="149" t="s">
        <v>48</v>
      </c>
      <c r="B45" s="145" t="s">
        <v>49</v>
      </c>
      <c r="C45" s="149"/>
      <c r="D45" s="32">
        <f>D46+D47+D48</f>
        <v>227.5</v>
      </c>
      <c r="E45" s="32">
        <f>E46+E47+E48</f>
        <v>153.5</v>
      </c>
      <c r="F45" s="32">
        <f>F46+F47+F48</f>
        <v>118.7</v>
      </c>
      <c r="G45" s="86">
        <f t="shared" si="2"/>
        <v>0.5217582417582418</v>
      </c>
      <c r="H45" s="99">
        <f t="shared" si="3"/>
        <v>0.7732899022801303</v>
      </c>
    </row>
    <row r="46" spans="1:8" s="16" customFormat="1" ht="12.75">
      <c r="A46" s="87"/>
      <c r="B46" s="60" t="s">
        <v>186</v>
      </c>
      <c r="C46" s="87" t="s">
        <v>273</v>
      </c>
      <c r="D46" s="88">
        <v>96</v>
      </c>
      <c r="E46" s="88">
        <v>72</v>
      </c>
      <c r="F46" s="88">
        <v>72</v>
      </c>
      <c r="G46" s="86">
        <f t="shared" si="2"/>
        <v>0.75</v>
      </c>
      <c r="H46" s="99">
        <f t="shared" si="3"/>
        <v>1</v>
      </c>
    </row>
    <row r="47" spans="1:8" s="16" customFormat="1" ht="20.25" customHeight="1">
      <c r="A47" s="87"/>
      <c r="B47" s="60" t="s">
        <v>278</v>
      </c>
      <c r="C47" s="87" t="s">
        <v>274</v>
      </c>
      <c r="D47" s="88">
        <v>11.5</v>
      </c>
      <c r="E47" s="88">
        <v>11.5</v>
      </c>
      <c r="F47" s="88">
        <v>0</v>
      </c>
      <c r="G47" s="86">
        <f t="shared" si="2"/>
        <v>0</v>
      </c>
      <c r="H47" s="99">
        <f t="shared" si="3"/>
        <v>0</v>
      </c>
    </row>
    <row r="48" spans="1:8" s="16" customFormat="1" ht="28.5" customHeight="1">
      <c r="A48" s="87"/>
      <c r="B48" s="60" t="s">
        <v>188</v>
      </c>
      <c r="C48" s="87" t="s">
        <v>279</v>
      </c>
      <c r="D48" s="88">
        <v>120</v>
      </c>
      <c r="E48" s="88">
        <v>70</v>
      </c>
      <c r="F48" s="88">
        <v>46.7</v>
      </c>
      <c r="G48" s="86">
        <f t="shared" si="2"/>
        <v>0.3891666666666667</v>
      </c>
      <c r="H48" s="99">
        <f t="shared" si="3"/>
        <v>0.6671428571428571</v>
      </c>
    </row>
    <row r="49" spans="1:8" s="16" customFormat="1" ht="20.25" customHeight="1" hidden="1">
      <c r="A49" s="87"/>
      <c r="B49" s="60"/>
      <c r="C49" s="87"/>
      <c r="D49" s="88"/>
      <c r="E49" s="88"/>
      <c r="F49" s="88"/>
      <c r="G49" s="86" t="e">
        <f t="shared" si="2"/>
        <v>#DIV/0!</v>
      </c>
      <c r="H49" s="99" t="e">
        <f t="shared" si="3"/>
        <v>#DIV/0!</v>
      </c>
    </row>
    <row r="50" spans="1:8" ht="18.75" customHeight="1">
      <c r="A50" s="50" t="s">
        <v>133</v>
      </c>
      <c r="B50" s="45" t="s">
        <v>131</v>
      </c>
      <c r="C50" s="50"/>
      <c r="D50" s="85">
        <f>D52</f>
        <v>1</v>
      </c>
      <c r="E50" s="85">
        <f>E52</f>
        <v>1</v>
      </c>
      <c r="F50" s="85">
        <f>F52</f>
        <v>0.6</v>
      </c>
      <c r="G50" s="86">
        <f t="shared" si="2"/>
        <v>0.6</v>
      </c>
      <c r="H50" s="99">
        <f t="shared" si="3"/>
        <v>0.6</v>
      </c>
    </row>
    <row r="51" spans="1:8" ht="35.25" customHeight="1">
      <c r="A51" s="149" t="s">
        <v>127</v>
      </c>
      <c r="B51" s="145" t="s">
        <v>134</v>
      </c>
      <c r="C51" s="149"/>
      <c r="D51" s="32">
        <f>D52</f>
        <v>1</v>
      </c>
      <c r="E51" s="32">
        <f>E52</f>
        <v>1</v>
      </c>
      <c r="F51" s="32">
        <f>F52</f>
        <v>0.6</v>
      </c>
      <c r="G51" s="86">
        <f t="shared" si="2"/>
        <v>0.6</v>
      </c>
      <c r="H51" s="99">
        <f t="shared" si="3"/>
        <v>0.6</v>
      </c>
    </row>
    <row r="52" spans="1:8" s="16" customFormat="1" ht="31.5" customHeight="1">
      <c r="A52" s="53"/>
      <c r="B52" s="60" t="s">
        <v>287</v>
      </c>
      <c r="C52" s="87" t="s">
        <v>280</v>
      </c>
      <c r="D52" s="88">
        <v>1</v>
      </c>
      <c r="E52" s="88">
        <v>1</v>
      </c>
      <c r="F52" s="88">
        <v>0.6</v>
      </c>
      <c r="G52" s="86">
        <f t="shared" si="2"/>
        <v>0.6</v>
      </c>
      <c r="H52" s="99">
        <f t="shared" si="3"/>
        <v>0.6</v>
      </c>
    </row>
    <row r="53" spans="1:8" ht="12.75">
      <c r="A53" s="50" t="s">
        <v>50</v>
      </c>
      <c r="B53" s="45" t="s">
        <v>51</v>
      </c>
      <c r="C53" s="50"/>
      <c r="D53" s="85">
        <f aca="true" t="shared" si="6" ref="D53:F54">D54</f>
        <v>3</v>
      </c>
      <c r="E53" s="85">
        <f t="shared" si="6"/>
        <v>3</v>
      </c>
      <c r="F53" s="85">
        <f t="shared" si="6"/>
        <v>3</v>
      </c>
      <c r="G53" s="86">
        <f t="shared" si="2"/>
        <v>1</v>
      </c>
      <c r="H53" s="99">
        <f t="shared" si="3"/>
        <v>1</v>
      </c>
    </row>
    <row r="54" spans="1:8" ht="12.75">
      <c r="A54" s="149" t="s">
        <v>55</v>
      </c>
      <c r="B54" s="145" t="s">
        <v>56</v>
      </c>
      <c r="C54" s="149"/>
      <c r="D54" s="32">
        <f t="shared" si="6"/>
        <v>3</v>
      </c>
      <c r="E54" s="32">
        <f t="shared" si="6"/>
        <v>3</v>
      </c>
      <c r="F54" s="32">
        <f t="shared" si="6"/>
        <v>3</v>
      </c>
      <c r="G54" s="86">
        <f t="shared" si="2"/>
        <v>1</v>
      </c>
      <c r="H54" s="99">
        <f t="shared" si="3"/>
        <v>1</v>
      </c>
    </row>
    <row r="55" spans="1:8" s="16" customFormat="1" ht="27" customHeight="1">
      <c r="A55" s="87"/>
      <c r="B55" s="60" t="s">
        <v>281</v>
      </c>
      <c r="C55" s="87" t="s">
        <v>282</v>
      </c>
      <c r="D55" s="88">
        <v>3</v>
      </c>
      <c r="E55" s="88">
        <v>3</v>
      </c>
      <c r="F55" s="88">
        <v>3</v>
      </c>
      <c r="G55" s="86">
        <f t="shared" si="2"/>
        <v>1</v>
      </c>
      <c r="H55" s="99">
        <f t="shared" si="3"/>
        <v>1</v>
      </c>
    </row>
    <row r="56" spans="1:8" ht="15.75" customHeight="1">
      <c r="A56" s="50">
        <v>1000</v>
      </c>
      <c r="B56" s="45" t="s">
        <v>65</v>
      </c>
      <c r="C56" s="50"/>
      <c r="D56" s="85">
        <f>D57</f>
        <v>60</v>
      </c>
      <c r="E56" s="85">
        <f>E57</f>
        <v>45</v>
      </c>
      <c r="F56" s="85">
        <f>F57</f>
        <v>45</v>
      </c>
      <c r="G56" s="86">
        <f t="shared" si="2"/>
        <v>0.75</v>
      </c>
      <c r="H56" s="99">
        <f t="shared" si="3"/>
        <v>1</v>
      </c>
    </row>
    <row r="57" spans="1:8" ht="12.75">
      <c r="A57" s="149" t="s">
        <v>66</v>
      </c>
      <c r="B57" s="145" t="s">
        <v>192</v>
      </c>
      <c r="C57" s="149" t="s">
        <v>66</v>
      </c>
      <c r="D57" s="32">
        <v>60</v>
      </c>
      <c r="E57" s="32">
        <v>45</v>
      </c>
      <c r="F57" s="32">
        <v>45</v>
      </c>
      <c r="G57" s="86">
        <f t="shared" si="2"/>
        <v>0.75</v>
      </c>
      <c r="H57" s="99">
        <f t="shared" si="3"/>
        <v>1</v>
      </c>
    </row>
    <row r="58" spans="1:8" ht="12.75">
      <c r="A58" s="50"/>
      <c r="B58" s="45" t="s">
        <v>104</v>
      </c>
      <c r="C58" s="50"/>
      <c r="D58" s="32">
        <f>D59</f>
        <v>3096.1</v>
      </c>
      <c r="E58" s="32">
        <f>E59</f>
        <v>3096.1</v>
      </c>
      <c r="F58" s="32">
        <f>F59</f>
        <v>3180.9</v>
      </c>
      <c r="G58" s="86">
        <f t="shared" si="2"/>
        <v>1.0273892962113627</v>
      </c>
      <c r="H58" s="99">
        <f t="shared" si="3"/>
        <v>1.0273892962113627</v>
      </c>
    </row>
    <row r="59" spans="1:8" s="16" customFormat="1" ht="25.5">
      <c r="A59" s="87"/>
      <c r="B59" s="60" t="s">
        <v>105</v>
      </c>
      <c r="C59" s="87" t="s">
        <v>211</v>
      </c>
      <c r="D59" s="88">
        <v>3096.1</v>
      </c>
      <c r="E59" s="88">
        <v>3096.1</v>
      </c>
      <c r="F59" s="88">
        <v>3180.9</v>
      </c>
      <c r="G59" s="86">
        <f t="shared" si="2"/>
        <v>1.0273892962113627</v>
      </c>
      <c r="H59" s="99">
        <f t="shared" si="3"/>
        <v>1.0273892962113627</v>
      </c>
    </row>
    <row r="60" spans="1:8" ht="18" customHeight="1">
      <c r="A60" s="149"/>
      <c r="B60" s="71" t="s">
        <v>72</v>
      </c>
      <c r="C60" s="89"/>
      <c r="D60" s="90">
        <f>D31+D36+D38+D44+D52+D53+D56+D58+D41</f>
        <v>5254.5</v>
      </c>
      <c r="E60" s="90">
        <f>E31+E36+E38+E44+E52+E53+E56+E58+E41</f>
        <v>4801.1</v>
      </c>
      <c r="F60" s="90">
        <f>F31+F36+F38+F44+F52+F53+F56+F58+F41</f>
        <v>4740.8</v>
      </c>
      <c r="G60" s="86">
        <f t="shared" si="2"/>
        <v>0.902236178513655</v>
      </c>
      <c r="H60" s="99">
        <f t="shared" si="3"/>
        <v>0.9874403782466518</v>
      </c>
    </row>
    <row r="61" spans="1:8" ht="12.75">
      <c r="A61" s="150"/>
      <c r="B61" s="145" t="s">
        <v>87</v>
      </c>
      <c r="C61" s="149"/>
      <c r="D61" s="92">
        <f>D58</f>
        <v>3096.1</v>
      </c>
      <c r="E61" s="92">
        <f>E58</f>
        <v>3096.1</v>
      </c>
      <c r="F61" s="92">
        <f>F58</f>
        <v>3180.9</v>
      </c>
      <c r="G61" s="86">
        <f t="shared" si="2"/>
        <v>1.0273892962113627</v>
      </c>
      <c r="H61" s="99">
        <f t="shared" si="3"/>
        <v>1.0273892962113627</v>
      </c>
    </row>
    <row r="62" ht="12.75">
      <c r="A62" s="37"/>
    </row>
    <row r="63" ht="12.75">
      <c r="A63" s="37"/>
    </row>
    <row r="64" spans="1:8" ht="15">
      <c r="A64" s="37"/>
      <c r="B64" s="38" t="s">
        <v>97</v>
      </c>
      <c r="C64" s="39"/>
      <c r="H64" s="36">
        <v>1592.8</v>
      </c>
    </row>
    <row r="65" spans="1:3" ht="15">
      <c r="A65" s="37"/>
      <c r="B65" s="38"/>
      <c r="C65" s="39"/>
    </row>
    <row r="66" spans="1:3" ht="15">
      <c r="A66" s="37"/>
      <c r="B66" s="38" t="s">
        <v>88</v>
      </c>
      <c r="C66" s="39"/>
    </row>
    <row r="67" spans="1:3" ht="15">
      <c r="A67" s="37"/>
      <c r="B67" s="38" t="s">
        <v>89</v>
      </c>
      <c r="C67" s="39"/>
    </row>
    <row r="68" spans="1:3" ht="15">
      <c r="A68" s="37"/>
      <c r="B68" s="38"/>
      <c r="C68" s="39"/>
    </row>
    <row r="69" spans="1:3" ht="15">
      <c r="A69" s="37"/>
      <c r="B69" s="38" t="s">
        <v>90</v>
      </c>
      <c r="C69" s="39"/>
    </row>
    <row r="70" spans="1:3" ht="15">
      <c r="A70" s="37"/>
      <c r="B70" s="38" t="s">
        <v>91</v>
      </c>
      <c r="C70" s="39"/>
    </row>
    <row r="71" spans="1:3" ht="15">
      <c r="A71" s="37"/>
      <c r="B71" s="38"/>
      <c r="C71" s="39"/>
    </row>
    <row r="72" spans="1:3" ht="15">
      <c r="A72" s="37"/>
      <c r="B72" s="38" t="s">
        <v>92</v>
      </c>
      <c r="C72" s="39"/>
    </row>
    <row r="73" spans="1:3" ht="15">
      <c r="A73" s="37"/>
      <c r="B73" s="38" t="s">
        <v>93</v>
      </c>
      <c r="C73" s="39"/>
    </row>
    <row r="74" spans="1:3" ht="15">
      <c r="A74" s="37"/>
      <c r="B74" s="38"/>
      <c r="C74" s="39"/>
    </row>
    <row r="75" spans="1:3" ht="15">
      <c r="A75" s="37"/>
      <c r="B75" s="38" t="s">
        <v>94</v>
      </c>
      <c r="C75" s="39"/>
    </row>
    <row r="76" spans="1:3" ht="15">
      <c r="A76" s="37"/>
      <c r="B76" s="38" t="s">
        <v>95</v>
      </c>
      <c r="C76" s="39"/>
    </row>
    <row r="77" ht="12.75">
      <c r="A77" s="37"/>
    </row>
    <row r="78" ht="12.75">
      <c r="A78" s="37"/>
    </row>
    <row r="79" spans="1:8" ht="15">
      <c r="A79" s="37"/>
      <c r="B79" s="38" t="s">
        <v>96</v>
      </c>
      <c r="C79" s="39"/>
      <c r="H79" s="43">
        <f>H64+F26-F60</f>
        <v>322.3000000000002</v>
      </c>
    </row>
    <row r="80" ht="12.75">
      <c r="A80" s="37"/>
    </row>
    <row r="81" ht="12.75">
      <c r="A81" s="37"/>
    </row>
    <row r="82" spans="1:3" ht="15">
      <c r="A82" s="37"/>
      <c r="B82" s="38" t="s">
        <v>98</v>
      </c>
      <c r="C82" s="39"/>
    </row>
    <row r="83" spans="1:3" ht="15">
      <c r="A83" s="37"/>
      <c r="B83" s="38" t="s">
        <v>99</v>
      </c>
      <c r="C83" s="39"/>
    </row>
    <row r="84" spans="1:3" ht="15">
      <c r="A84" s="37"/>
      <c r="B84" s="38" t="s">
        <v>100</v>
      </c>
      <c r="C84" s="39"/>
    </row>
    <row r="85" ht="12.75">
      <c r="A85" s="37"/>
    </row>
    <row r="86" ht="12.75">
      <c r="A86" s="37"/>
    </row>
  </sheetData>
  <sheetProtection/>
  <mergeCells count="16"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  <mergeCell ref="E29:E30"/>
    <mergeCell ref="G2:G3"/>
    <mergeCell ref="A28:H28"/>
    <mergeCell ref="F29:F30"/>
    <mergeCell ref="F2:F3"/>
    <mergeCell ref="C29:C30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H83"/>
  <sheetViews>
    <sheetView zoomScalePageLayoutView="0" workbookViewId="0" topLeftCell="A69">
      <selection activeCell="E90" sqref="E90"/>
    </sheetView>
  </sheetViews>
  <sheetFormatPr defaultColWidth="9.140625" defaultRowHeight="12.75"/>
  <cols>
    <col min="1" max="1" width="9.57421875" style="36" customWidth="1"/>
    <col min="2" max="2" width="35.421875" style="36" customWidth="1"/>
    <col min="3" max="3" width="9.57421875" style="37" hidden="1" customWidth="1"/>
    <col min="4" max="8" width="9.57421875" style="36" customWidth="1"/>
    <col min="9" max="16384" width="9.140625" style="1" customWidth="1"/>
  </cols>
  <sheetData>
    <row r="1" spans="1:8" s="5" customFormat="1" ht="53.25" customHeight="1">
      <c r="A1" s="151" t="s">
        <v>374</v>
      </c>
      <c r="B1" s="151"/>
      <c r="C1" s="151"/>
      <c r="D1" s="151"/>
      <c r="E1" s="151"/>
      <c r="F1" s="151"/>
      <c r="G1" s="151"/>
      <c r="H1" s="151"/>
    </row>
    <row r="2" spans="1:8" ht="12.75" customHeight="1">
      <c r="A2" s="40"/>
      <c r="B2" s="188" t="s">
        <v>6</v>
      </c>
      <c r="C2" s="97"/>
      <c r="D2" s="182" t="s">
        <v>7</v>
      </c>
      <c r="E2" s="153" t="s">
        <v>349</v>
      </c>
      <c r="F2" s="182" t="s">
        <v>8</v>
      </c>
      <c r="G2" s="182" t="s">
        <v>153</v>
      </c>
      <c r="H2" s="153" t="s">
        <v>350</v>
      </c>
    </row>
    <row r="3" spans="1:8" ht="18.75" customHeight="1">
      <c r="A3" s="143"/>
      <c r="B3" s="189"/>
      <c r="C3" s="98"/>
      <c r="D3" s="183"/>
      <c r="E3" s="154"/>
      <c r="F3" s="183"/>
      <c r="G3" s="186"/>
      <c r="H3" s="154"/>
    </row>
    <row r="4" spans="1:8" ht="36" customHeight="1">
      <c r="A4" s="143"/>
      <c r="B4" s="141" t="s">
        <v>86</v>
      </c>
      <c r="C4" s="148"/>
      <c r="D4" s="144">
        <f>D5+D6+D7+D8+D9+D10+D11+D12+D13+D14+D15+D16+D17+D18+D19</f>
        <v>4692.9</v>
      </c>
      <c r="E4" s="144">
        <f>E5+E6+E7+E8+E9+E10+E11+E12+E13+E14+E15+E16+E17+E18+E19</f>
        <v>3581.9</v>
      </c>
      <c r="F4" s="144">
        <f>F5+F6+F7+F8+F9+F10+F11+F12+F13+F14+F15+F16+F17+F18+F19</f>
        <v>4269.4</v>
      </c>
      <c r="G4" s="35">
        <f>F4/D4</f>
        <v>0.9097572929318758</v>
      </c>
      <c r="H4" s="35">
        <f>F4/E4</f>
        <v>1.1919372400122838</v>
      </c>
    </row>
    <row r="5" spans="1:8" ht="18.75" customHeight="1">
      <c r="A5" s="143"/>
      <c r="B5" s="145" t="s">
        <v>10</v>
      </c>
      <c r="C5" s="149"/>
      <c r="D5" s="32">
        <v>540</v>
      </c>
      <c r="E5" s="32">
        <v>400</v>
      </c>
      <c r="F5" s="32">
        <v>357.8</v>
      </c>
      <c r="G5" s="35">
        <f aca="true" t="shared" si="0" ref="G5:G27">F5/D5</f>
        <v>0.6625925925925926</v>
      </c>
      <c r="H5" s="35">
        <f aca="true" t="shared" si="1" ref="H5:H27">F5/E5</f>
        <v>0.8945000000000001</v>
      </c>
    </row>
    <row r="6" spans="1:8" ht="18.75" customHeight="1">
      <c r="A6" s="143"/>
      <c r="B6" s="145" t="s">
        <v>316</v>
      </c>
      <c r="C6" s="149"/>
      <c r="D6" s="32">
        <v>1042.9</v>
      </c>
      <c r="E6" s="32">
        <v>1042.9</v>
      </c>
      <c r="F6" s="32">
        <v>1074.7</v>
      </c>
      <c r="G6" s="35">
        <f t="shared" si="0"/>
        <v>1.0304918975932496</v>
      </c>
      <c r="H6" s="35">
        <f t="shared" si="1"/>
        <v>1.0304918975932496</v>
      </c>
    </row>
    <row r="7" spans="1:8" ht="16.5" customHeight="1">
      <c r="A7" s="143"/>
      <c r="B7" s="145" t="s">
        <v>12</v>
      </c>
      <c r="C7" s="149"/>
      <c r="D7" s="32">
        <v>300</v>
      </c>
      <c r="E7" s="32">
        <v>211</v>
      </c>
      <c r="F7" s="32">
        <v>217.9</v>
      </c>
      <c r="G7" s="35">
        <f t="shared" si="0"/>
        <v>0.7263333333333334</v>
      </c>
      <c r="H7" s="35">
        <f t="shared" si="1"/>
        <v>1.0327014218009478</v>
      </c>
    </row>
    <row r="8" spans="1:8" ht="18" customHeight="1">
      <c r="A8" s="143"/>
      <c r="B8" s="145" t="s">
        <v>13</v>
      </c>
      <c r="C8" s="149"/>
      <c r="D8" s="32">
        <v>140</v>
      </c>
      <c r="E8" s="32">
        <v>80</v>
      </c>
      <c r="F8" s="32">
        <v>81.6</v>
      </c>
      <c r="G8" s="35">
        <f t="shared" si="0"/>
        <v>0.5828571428571429</v>
      </c>
      <c r="H8" s="35">
        <f t="shared" si="1"/>
        <v>1.02</v>
      </c>
    </row>
    <row r="9" spans="1:8" ht="17.25" customHeight="1">
      <c r="A9" s="143"/>
      <c r="B9" s="145" t="s">
        <v>14</v>
      </c>
      <c r="C9" s="149"/>
      <c r="D9" s="32">
        <v>2274</v>
      </c>
      <c r="E9" s="32">
        <v>1494</v>
      </c>
      <c r="F9" s="32">
        <v>1931.7</v>
      </c>
      <c r="G9" s="35">
        <f t="shared" si="0"/>
        <v>0.8494722955145119</v>
      </c>
      <c r="H9" s="35">
        <f t="shared" si="1"/>
        <v>1.2929718875502008</v>
      </c>
    </row>
    <row r="10" spans="1:8" ht="14.25" customHeight="1">
      <c r="A10" s="143"/>
      <c r="B10" s="145" t="s">
        <v>111</v>
      </c>
      <c r="C10" s="149"/>
      <c r="D10" s="32">
        <v>10</v>
      </c>
      <c r="E10" s="32">
        <v>8</v>
      </c>
      <c r="F10" s="32">
        <v>37.4</v>
      </c>
      <c r="G10" s="35">
        <f t="shared" si="0"/>
        <v>3.7399999999999998</v>
      </c>
      <c r="H10" s="35">
        <f t="shared" si="1"/>
        <v>4.675</v>
      </c>
    </row>
    <row r="11" spans="1:8" ht="27.75" customHeight="1">
      <c r="A11" s="143"/>
      <c r="B11" s="145" t="s">
        <v>15</v>
      </c>
      <c r="C11" s="149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8.75" customHeight="1">
      <c r="A12" s="143"/>
      <c r="B12" s="145" t="s">
        <v>16</v>
      </c>
      <c r="C12" s="149"/>
      <c r="D12" s="32">
        <v>260</v>
      </c>
      <c r="E12" s="32">
        <v>220</v>
      </c>
      <c r="F12" s="32">
        <v>318.3</v>
      </c>
      <c r="G12" s="35">
        <f t="shared" si="0"/>
        <v>1.2242307692307692</v>
      </c>
      <c r="H12" s="35">
        <f t="shared" si="1"/>
        <v>1.4468181818181818</v>
      </c>
    </row>
    <row r="13" spans="1:8" ht="17.25" customHeight="1">
      <c r="A13" s="143"/>
      <c r="B13" s="145" t="s">
        <v>17</v>
      </c>
      <c r="C13" s="149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 customHeight="1">
      <c r="A14" s="143"/>
      <c r="B14" s="145" t="s">
        <v>19</v>
      </c>
      <c r="C14" s="149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18" customHeight="1">
      <c r="A15" s="143"/>
      <c r="B15" s="145" t="s">
        <v>20</v>
      </c>
      <c r="C15" s="149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7.75" customHeight="1">
      <c r="A16" s="143"/>
      <c r="B16" s="145" t="s">
        <v>21</v>
      </c>
      <c r="C16" s="149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28.5" customHeight="1">
      <c r="A17" s="143"/>
      <c r="B17" s="145" t="s">
        <v>23</v>
      </c>
      <c r="C17" s="149"/>
      <c r="D17" s="32">
        <v>126</v>
      </c>
      <c r="E17" s="32">
        <v>126</v>
      </c>
      <c r="F17" s="32">
        <v>250</v>
      </c>
      <c r="G17" s="35">
        <v>0</v>
      </c>
      <c r="H17" s="35">
        <v>0</v>
      </c>
    </row>
    <row r="18" spans="1:8" ht="18.75" customHeight="1">
      <c r="A18" s="143"/>
      <c r="B18" s="145" t="s">
        <v>125</v>
      </c>
      <c r="C18" s="149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6.5" customHeight="1">
      <c r="A19" s="143"/>
      <c r="B19" s="145" t="s">
        <v>26</v>
      </c>
      <c r="C19" s="149"/>
      <c r="D19" s="32">
        <v>0</v>
      </c>
      <c r="E19" s="32">
        <v>0</v>
      </c>
      <c r="F19" s="32"/>
      <c r="G19" s="35">
        <v>0</v>
      </c>
      <c r="H19" s="35">
        <v>0</v>
      </c>
    </row>
    <row r="20" spans="1:8" ht="32.25" customHeight="1">
      <c r="A20" s="143"/>
      <c r="B20" s="45" t="s">
        <v>85</v>
      </c>
      <c r="C20" s="50"/>
      <c r="D20" s="32">
        <f>D21+D22+D23+D24+D25</f>
        <v>1445.1</v>
      </c>
      <c r="E20" s="32">
        <f>E21+E22+E23+E24+E25</f>
        <v>1122.3</v>
      </c>
      <c r="F20" s="32">
        <f>F21+F22+F23+F24+F25</f>
        <v>237.1</v>
      </c>
      <c r="G20" s="35">
        <f t="shared" si="0"/>
        <v>0.16407169054044704</v>
      </c>
      <c r="H20" s="35">
        <f t="shared" si="1"/>
        <v>0.21126258576138288</v>
      </c>
    </row>
    <row r="21" spans="1:8" ht="15">
      <c r="A21" s="143"/>
      <c r="B21" s="145" t="s">
        <v>28</v>
      </c>
      <c r="C21" s="149"/>
      <c r="D21" s="32">
        <v>110.8</v>
      </c>
      <c r="E21" s="32">
        <v>83.1</v>
      </c>
      <c r="F21" s="32">
        <v>83.1</v>
      </c>
      <c r="G21" s="35">
        <f t="shared" si="0"/>
        <v>0.75</v>
      </c>
      <c r="H21" s="35">
        <f t="shared" si="1"/>
        <v>1</v>
      </c>
    </row>
    <row r="22" spans="1:8" ht="18.75" customHeight="1">
      <c r="A22" s="143"/>
      <c r="B22" s="145" t="s">
        <v>106</v>
      </c>
      <c r="C22" s="149"/>
      <c r="D22" s="32">
        <f>154.5-0.5</f>
        <v>154</v>
      </c>
      <c r="E22" s="32">
        <v>154</v>
      </c>
      <c r="F22" s="32">
        <v>154</v>
      </c>
      <c r="G22" s="35">
        <f t="shared" si="0"/>
        <v>1</v>
      </c>
      <c r="H22" s="35">
        <f t="shared" si="1"/>
        <v>1</v>
      </c>
    </row>
    <row r="23" spans="1:8" ht="29.25" customHeight="1">
      <c r="A23" s="143"/>
      <c r="B23" s="145" t="s">
        <v>71</v>
      </c>
      <c r="C23" s="149"/>
      <c r="D23" s="32">
        <v>1180.3</v>
      </c>
      <c r="E23" s="32">
        <v>885.2</v>
      </c>
      <c r="F23" s="32">
        <v>0</v>
      </c>
      <c r="G23" s="35">
        <f t="shared" si="0"/>
        <v>0</v>
      </c>
      <c r="H23" s="35">
        <f t="shared" si="1"/>
        <v>0</v>
      </c>
    </row>
    <row r="24" spans="1:8" ht="42.75" customHeight="1">
      <c r="A24" s="143"/>
      <c r="B24" s="145" t="s">
        <v>31</v>
      </c>
      <c r="C24" s="149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8.5" customHeight="1" thickBot="1">
      <c r="A25" s="143"/>
      <c r="B25" s="82" t="s">
        <v>161</v>
      </c>
      <c r="C25" s="83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18.75" customHeight="1">
      <c r="A26" s="143"/>
      <c r="B26" s="47" t="s">
        <v>32</v>
      </c>
      <c r="C26" s="84"/>
      <c r="D26" s="144">
        <f>D4+D20</f>
        <v>6138</v>
      </c>
      <c r="E26" s="144">
        <f>E4+E20</f>
        <v>4704.2</v>
      </c>
      <c r="F26" s="144">
        <f>F4+F20</f>
        <v>4506.5</v>
      </c>
      <c r="G26" s="35">
        <f t="shared" si="0"/>
        <v>0.7341968067774519</v>
      </c>
      <c r="H26" s="35">
        <f t="shared" si="1"/>
        <v>0.9579737256069045</v>
      </c>
    </row>
    <row r="27" spans="1:8" ht="15.75" customHeight="1">
      <c r="A27" s="143"/>
      <c r="B27" s="145" t="s">
        <v>112</v>
      </c>
      <c r="C27" s="149"/>
      <c r="D27" s="32">
        <f>D4</f>
        <v>4692.9</v>
      </c>
      <c r="E27" s="32">
        <f>E4</f>
        <v>3581.9</v>
      </c>
      <c r="F27" s="32">
        <f>F4</f>
        <v>4269.4</v>
      </c>
      <c r="G27" s="35">
        <f t="shared" si="0"/>
        <v>0.9097572929318758</v>
      </c>
      <c r="H27" s="35">
        <f t="shared" si="1"/>
        <v>1.1919372400122838</v>
      </c>
    </row>
    <row r="28" spans="1:8" ht="12.75">
      <c r="A28" s="163"/>
      <c r="B28" s="184"/>
      <c r="C28" s="184"/>
      <c r="D28" s="184"/>
      <c r="E28" s="184"/>
      <c r="F28" s="184"/>
      <c r="G28" s="184"/>
      <c r="H28" s="185"/>
    </row>
    <row r="29" spans="1:8" ht="15" customHeight="1">
      <c r="A29" s="187" t="s">
        <v>165</v>
      </c>
      <c r="B29" s="160" t="s">
        <v>33</v>
      </c>
      <c r="C29" s="161" t="s">
        <v>206</v>
      </c>
      <c r="D29" s="155" t="s">
        <v>7</v>
      </c>
      <c r="E29" s="153" t="s">
        <v>349</v>
      </c>
      <c r="F29" s="153" t="s">
        <v>8</v>
      </c>
      <c r="G29" s="182" t="s">
        <v>153</v>
      </c>
      <c r="H29" s="153" t="s">
        <v>350</v>
      </c>
    </row>
    <row r="30" spans="1:8" ht="15" customHeight="1">
      <c r="A30" s="187"/>
      <c r="B30" s="160"/>
      <c r="C30" s="162"/>
      <c r="D30" s="155"/>
      <c r="E30" s="154"/>
      <c r="F30" s="154"/>
      <c r="G30" s="186"/>
      <c r="H30" s="154"/>
    </row>
    <row r="31" spans="1:8" ht="27.75" customHeight="1">
      <c r="A31" s="50" t="s">
        <v>73</v>
      </c>
      <c r="B31" s="45" t="s">
        <v>34</v>
      </c>
      <c r="C31" s="50"/>
      <c r="D31" s="85">
        <f>D32+D33+D34</f>
        <v>2477.5</v>
      </c>
      <c r="E31" s="85">
        <f>E32+E33+E34</f>
        <v>2028.7</v>
      </c>
      <c r="F31" s="85">
        <f>F32+F33+F34</f>
        <v>1968</v>
      </c>
      <c r="G31" s="86">
        <f>F31/D31</f>
        <v>0.7943491422805247</v>
      </c>
      <c r="H31" s="99">
        <f>F31/E31</f>
        <v>0.9700793611672499</v>
      </c>
    </row>
    <row r="32" spans="1:8" ht="71.25" customHeight="1">
      <c r="A32" s="149" t="s">
        <v>76</v>
      </c>
      <c r="B32" s="145" t="s">
        <v>169</v>
      </c>
      <c r="C32" s="149" t="s">
        <v>76</v>
      </c>
      <c r="D32" s="32">
        <v>2462.3</v>
      </c>
      <c r="E32" s="32">
        <v>2013.5</v>
      </c>
      <c r="F32" s="32">
        <v>1968</v>
      </c>
      <c r="G32" s="86">
        <f aca="true" t="shared" si="2" ref="G32:G60">F32/D32</f>
        <v>0.7992527311862891</v>
      </c>
      <c r="H32" s="99">
        <f aca="true" t="shared" si="3" ref="H32:H60">F32/E32</f>
        <v>0.9774025329029054</v>
      </c>
    </row>
    <row r="33" spans="1:8" ht="19.5" customHeight="1">
      <c r="A33" s="149" t="s">
        <v>78</v>
      </c>
      <c r="B33" s="145" t="s">
        <v>39</v>
      </c>
      <c r="C33" s="149" t="s">
        <v>78</v>
      </c>
      <c r="D33" s="32">
        <v>10</v>
      </c>
      <c r="E33" s="32">
        <v>10</v>
      </c>
      <c r="F33" s="32">
        <v>0</v>
      </c>
      <c r="G33" s="86">
        <f t="shared" si="2"/>
        <v>0</v>
      </c>
      <c r="H33" s="99">
        <f t="shared" si="3"/>
        <v>0</v>
      </c>
    </row>
    <row r="34" spans="1:8" ht="23.25" customHeight="1">
      <c r="A34" s="149" t="s">
        <v>135</v>
      </c>
      <c r="B34" s="145" t="s">
        <v>132</v>
      </c>
      <c r="C34" s="149"/>
      <c r="D34" s="32">
        <f>D35</f>
        <v>5.2</v>
      </c>
      <c r="E34" s="32">
        <f>E35</f>
        <v>5.2</v>
      </c>
      <c r="F34" s="32">
        <f>F35</f>
        <v>0</v>
      </c>
      <c r="G34" s="86">
        <f t="shared" si="2"/>
        <v>0</v>
      </c>
      <c r="H34" s="99">
        <f t="shared" si="3"/>
        <v>0</v>
      </c>
    </row>
    <row r="35" spans="1:8" s="16" customFormat="1" ht="31.5" customHeight="1">
      <c r="A35" s="87"/>
      <c r="B35" s="60" t="s">
        <v>121</v>
      </c>
      <c r="C35" s="87" t="s">
        <v>226</v>
      </c>
      <c r="D35" s="88">
        <v>5.2</v>
      </c>
      <c r="E35" s="88">
        <v>5.2</v>
      </c>
      <c r="F35" s="88">
        <v>0</v>
      </c>
      <c r="G35" s="86">
        <f t="shared" si="2"/>
        <v>0</v>
      </c>
      <c r="H35" s="99">
        <f t="shared" si="3"/>
        <v>0</v>
      </c>
    </row>
    <row r="36" spans="1:8" ht="18.75" customHeight="1">
      <c r="A36" s="50" t="s">
        <v>115</v>
      </c>
      <c r="B36" s="45" t="s">
        <v>108</v>
      </c>
      <c r="C36" s="50"/>
      <c r="D36" s="85">
        <f>D37</f>
        <v>154</v>
      </c>
      <c r="E36" s="85">
        <f>E37</f>
        <v>154</v>
      </c>
      <c r="F36" s="85">
        <f>F37</f>
        <v>96.2</v>
      </c>
      <c r="G36" s="86">
        <f t="shared" si="2"/>
        <v>0.6246753246753247</v>
      </c>
      <c r="H36" s="99">
        <f t="shared" si="3"/>
        <v>0.6246753246753247</v>
      </c>
    </row>
    <row r="37" spans="1:8" ht="48" customHeight="1">
      <c r="A37" s="149" t="s">
        <v>116</v>
      </c>
      <c r="B37" s="145" t="s">
        <v>175</v>
      </c>
      <c r="C37" s="149" t="s">
        <v>284</v>
      </c>
      <c r="D37" s="32">
        <f>154.5-0.5</f>
        <v>154</v>
      </c>
      <c r="E37" s="32">
        <v>154</v>
      </c>
      <c r="F37" s="32">
        <v>96.2</v>
      </c>
      <c r="G37" s="86">
        <f t="shared" si="2"/>
        <v>0.6246753246753247</v>
      </c>
      <c r="H37" s="99">
        <f t="shared" si="3"/>
        <v>0.6246753246753247</v>
      </c>
    </row>
    <row r="38" spans="1:8" ht="30" customHeight="1">
      <c r="A38" s="50" t="s">
        <v>79</v>
      </c>
      <c r="B38" s="45" t="s">
        <v>42</v>
      </c>
      <c r="C38" s="50"/>
      <c r="D38" s="85">
        <f aca="true" t="shared" si="4" ref="D38:F39">D39</f>
        <v>30</v>
      </c>
      <c r="E38" s="85">
        <f t="shared" si="4"/>
        <v>30</v>
      </c>
      <c r="F38" s="85">
        <f t="shared" si="4"/>
        <v>0</v>
      </c>
      <c r="G38" s="86">
        <f t="shared" si="2"/>
        <v>0</v>
      </c>
      <c r="H38" s="99">
        <f t="shared" si="3"/>
        <v>0</v>
      </c>
    </row>
    <row r="39" spans="1:8" ht="18" customHeight="1">
      <c r="A39" s="149" t="s">
        <v>117</v>
      </c>
      <c r="B39" s="145" t="s">
        <v>110</v>
      </c>
      <c r="C39" s="149"/>
      <c r="D39" s="32">
        <f t="shared" si="4"/>
        <v>30</v>
      </c>
      <c r="E39" s="32">
        <f t="shared" si="4"/>
        <v>30</v>
      </c>
      <c r="F39" s="32">
        <f t="shared" si="4"/>
        <v>0</v>
      </c>
      <c r="G39" s="86">
        <f t="shared" si="2"/>
        <v>0</v>
      </c>
      <c r="H39" s="99">
        <f t="shared" si="3"/>
        <v>0</v>
      </c>
    </row>
    <row r="40" spans="1:8" ht="54.75" customHeight="1">
      <c r="A40" s="149"/>
      <c r="B40" s="145" t="s">
        <v>288</v>
      </c>
      <c r="C40" s="149" t="s">
        <v>289</v>
      </c>
      <c r="D40" s="32">
        <v>30</v>
      </c>
      <c r="E40" s="32">
        <v>30</v>
      </c>
      <c r="F40" s="32">
        <v>0</v>
      </c>
      <c r="G40" s="86">
        <f t="shared" si="2"/>
        <v>0</v>
      </c>
      <c r="H40" s="99">
        <f t="shared" si="3"/>
        <v>0</v>
      </c>
    </row>
    <row r="41" spans="1:8" ht="16.5" customHeight="1" hidden="1">
      <c r="A41" s="50" t="s">
        <v>80</v>
      </c>
      <c r="B41" s="45" t="s">
        <v>44</v>
      </c>
      <c r="C41" s="50"/>
      <c r="D41" s="85">
        <f aca="true" t="shared" si="5" ref="D41:F42">D42</f>
        <v>0</v>
      </c>
      <c r="E41" s="85">
        <f t="shared" si="5"/>
        <v>0</v>
      </c>
      <c r="F41" s="85">
        <f t="shared" si="5"/>
        <v>0</v>
      </c>
      <c r="G41" s="86" t="e">
        <f t="shared" si="2"/>
        <v>#DIV/0!</v>
      </c>
      <c r="H41" s="99" t="e">
        <f t="shared" si="3"/>
        <v>#DIV/0!</v>
      </c>
    </row>
    <row r="42" spans="1:8" ht="27.75" customHeight="1" hidden="1">
      <c r="A42" s="146" t="s">
        <v>81</v>
      </c>
      <c r="B42" s="70" t="s">
        <v>130</v>
      </c>
      <c r="C42" s="149"/>
      <c r="D42" s="32">
        <f t="shared" si="5"/>
        <v>0</v>
      </c>
      <c r="E42" s="32">
        <f t="shared" si="5"/>
        <v>0</v>
      </c>
      <c r="F42" s="32">
        <f t="shared" si="5"/>
        <v>0</v>
      </c>
      <c r="G42" s="86" t="e">
        <f t="shared" si="2"/>
        <v>#DIV/0!</v>
      </c>
      <c r="H42" s="99" t="e">
        <f t="shared" si="3"/>
        <v>#DIV/0!</v>
      </c>
    </row>
    <row r="43" spans="1:8" ht="27" customHeight="1" hidden="1">
      <c r="A43" s="87"/>
      <c r="B43" s="63" t="s">
        <v>130</v>
      </c>
      <c r="C43" s="87" t="s">
        <v>298</v>
      </c>
      <c r="D43" s="88">
        <f>0</f>
        <v>0</v>
      </c>
      <c r="E43" s="88">
        <f>0</f>
        <v>0</v>
      </c>
      <c r="F43" s="88">
        <f>0</f>
        <v>0</v>
      </c>
      <c r="G43" s="86" t="e">
        <f t="shared" si="2"/>
        <v>#DIV/0!</v>
      </c>
      <c r="H43" s="99" t="e">
        <f t="shared" si="3"/>
        <v>#DIV/0!</v>
      </c>
    </row>
    <row r="44" spans="1:8" ht="31.5" customHeight="1">
      <c r="A44" s="50" t="s">
        <v>82</v>
      </c>
      <c r="B44" s="45" t="s">
        <v>45</v>
      </c>
      <c r="C44" s="50"/>
      <c r="D44" s="85">
        <f>D45</f>
        <v>340.8</v>
      </c>
      <c r="E44" s="85">
        <f>E45</f>
        <v>298.9</v>
      </c>
      <c r="F44" s="85">
        <f>F45</f>
        <v>211.4</v>
      </c>
      <c r="G44" s="86">
        <f t="shared" si="2"/>
        <v>0.6203051643192489</v>
      </c>
      <c r="H44" s="99">
        <f t="shared" si="3"/>
        <v>0.7072599531615926</v>
      </c>
    </row>
    <row r="45" spans="1:8" ht="19.5" customHeight="1">
      <c r="A45" s="149" t="s">
        <v>48</v>
      </c>
      <c r="B45" s="145" t="s">
        <v>49</v>
      </c>
      <c r="C45" s="149"/>
      <c r="D45" s="32">
        <f>D46+D47+D48</f>
        <v>340.8</v>
      </c>
      <c r="E45" s="32">
        <f>E46+E47+E48</f>
        <v>298.9</v>
      </c>
      <c r="F45" s="32">
        <f>F46+F47+F48</f>
        <v>211.4</v>
      </c>
      <c r="G45" s="86">
        <f t="shared" si="2"/>
        <v>0.6203051643192489</v>
      </c>
      <c r="H45" s="99">
        <f t="shared" si="3"/>
        <v>0.7072599531615926</v>
      </c>
    </row>
    <row r="46" spans="1:8" s="16" customFormat="1" ht="20.25" customHeight="1">
      <c r="A46" s="87"/>
      <c r="B46" s="60" t="s">
        <v>103</v>
      </c>
      <c r="C46" s="87" t="s">
        <v>273</v>
      </c>
      <c r="D46" s="88">
        <v>222.8</v>
      </c>
      <c r="E46" s="88">
        <v>218.9</v>
      </c>
      <c r="F46" s="88">
        <v>196</v>
      </c>
      <c r="G46" s="86">
        <f t="shared" si="2"/>
        <v>0.8797127468581687</v>
      </c>
      <c r="H46" s="99">
        <f t="shared" si="3"/>
        <v>0.8953860210141616</v>
      </c>
    </row>
    <row r="47" spans="1:8" s="16" customFormat="1" ht="16.5" customHeight="1" hidden="1">
      <c r="A47" s="87"/>
      <c r="B47" s="60" t="s">
        <v>278</v>
      </c>
      <c r="C47" s="87" t="s">
        <v>274</v>
      </c>
      <c r="D47" s="88">
        <v>0</v>
      </c>
      <c r="E47" s="88">
        <v>0</v>
      </c>
      <c r="F47" s="88">
        <f>0</f>
        <v>0</v>
      </c>
      <c r="G47" s="86" t="e">
        <f t="shared" si="2"/>
        <v>#DIV/0!</v>
      </c>
      <c r="H47" s="99" t="e">
        <f t="shared" si="3"/>
        <v>#DIV/0!</v>
      </c>
    </row>
    <row r="48" spans="1:8" s="16" customFormat="1" ht="16.5" customHeight="1">
      <c r="A48" s="87"/>
      <c r="B48" s="60" t="s">
        <v>188</v>
      </c>
      <c r="C48" s="87" t="s">
        <v>279</v>
      </c>
      <c r="D48" s="88">
        <v>118</v>
      </c>
      <c r="E48" s="88">
        <v>80</v>
      </c>
      <c r="F48" s="88">
        <v>15.4</v>
      </c>
      <c r="G48" s="86">
        <f t="shared" si="2"/>
        <v>0.13050847457627118</v>
      </c>
      <c r="H48" s="99">
        <f t="shared" si="3"/>
        <v>0.1925</v>
      </c>
    </row>
    <row r="49" spans="1:8" ht="18" customHeight="1">
      <c r="A49" s="41" t="s">
        <v>133</v>
      </c>
      <c r="B49" s="45" t="s">
        <v>131</v>
      </c>
      <c r="C49" s="50"/>
      <c r="D49" s="32">
        <f>D51</f>
        <v>1</v>
      </c>
      <c r="E49" s="32">
        <f>E51</f>
        <v>1</v>
      </c>
      <c r="F49" s="32">
        <f>F51</f>
        <v>0.6</v>
      </c>
      <c r="G49" s="86">
        <f t="shared" si="2"/>
        <v>0.6</v>
      </c>
      <c r="H49" s="99">
        <f t="shared" si="3"/>
        <v>0.6</v>
      </c>
    </row>
    <row r="50" spans="1:8" ht="36" customHeight="1">
      <c r="A50" s="148" t="s">
        <v>127</v>
      </c>
      <c r="B50" s="145" t="s">
        <v>134</v>
      </c>
      <c r="C50" s="149"/>
      <c r="D50" s="32">
        <f>D51</f>
        <v>1</v>
      </c>
      <c r="E50" s="32">
        <f>E51</f>
        <v>1</v>
      </c>
      <c r="F50" s="32">
        <f>F51</f>
        <v>0.6</v>
      </c>
      <c r="G50" s="86">
        <f t="shared" si="2"/>
        <v>0.6</v>
      </c>
      <c r="H50" s="99">
        <f t="shared" si="3"/>
        <v>0.6</v>
      </c>
    </row>
    <row r="51" spans="1:8" s="16" customFormat="1" ht="26.25" customHeight="1">
      <c r="A51" s="87"/>
      <c r="B51" s="60" t="s">
        <v>287</v>
      </c>
      <c r="C51" s="87" t="s">
        <v>280</v>
      </c>
      <c r="D51" s="88">
        <v>1</v>
      </c>
      <c r="E51" s="88">
        <v>1</v>
      </c>
      <c r="F51" s="88">
        <v>0.6</v>
      </c>
      <c r="G51" s="86">
        <f t="shared" si="2"/>
        <v>0.6</v>
      </c>
      <c r="H51" s="99">
        <f t="shared" si="3"/>
        <v>0.6</v>
      </c>
    </row>
    <row r="52" spans="1:8" ht="18" customHeight="1">
      <c r="A52" s="50" t="s">
        <v>50</v>
      </c>
      <c r="B52" s="45" t="s">
        <v>51</v>
      </c>
      <c r="C52" s="50"/>
      <c r="D52" s="32">
        <f aca="true" t="shared" si="6" ref="D52:F53">D53</f>
        <v>3</v>
      </c>
      <c r="E52" s="32">
        <f t="shared" si="6"/>
        <v>3</v>
      </c>
      <c r="F52" s="32">
        <f t="shared" si="6"/>
        <v>3</v>
      </c>
      <c r="G52" s="86">
        <f t="shared" si="2"/>
        <v>1</v>
      </c>
      <c r="H52" s="99">
        <f t="shared" si="3"/>
        <v>1</v>
      </c>
    </row>
    <row r="53" spans="1:8" ht="23.25" customHeight="1">
      <c r="A53" s="149" t="s">
        <v>55</v>
      </c>
      <c r="B53" s="145" t="s">
        <v>124</v>
      </c>
      <c r="C53" s="149"/>
      <c r="D53" s="32">
        <f t="shared" si="6"/>
        <v>3</v>
      </c>
      <c r="E53" s="32">
        <f t="shared" si="6"/>
        <v>3</v>
      </c>
      <c r="F53" s="32">
        <f t="shared" si="6"/>
        <v>3</v>
      </c>
      <c r="G53" s="86">
        <f t="shared" si="2"/>
        <v>1</v>
      </c>
      <c r="H53" s="99">
        <f t="shared" si="3"/>
        <v>1</v>
      </c>
    </row>
    <row r="54" spans="1:8" s="16" customFormat="1" ht="31.5" customHeight="1">
      <c r="A54" s="87"/>
      <c r="B54" s="60" t="s">
        <v>281</v>
      </c>
      <c r="C54" s="87" t="s">
        <v>282</v>
      </c>
      <c r="D54" s="88">
        <v>3</v>
      </c>
      <c r="E54" s="88">
        <v>3</v>
      </c>
      <c r="F54" s="88">
        <v>3</v>
      </c>
      <c r="G54" s="86">
        <f t="shared" si="2"/>
        <v>1</v>
      </c>
      <c r="H54" s="99">
        <f t="shared" si="3"/>
        <v>1</v>
      </c>
    </row>
    <row r="55" spans="1:8" ht="18.75" customHeight="1">
      <c r="A55" s="50">
        <v>1000</v>
      </c>
      <c r="B55" s="45" t="s">
        <v>65</v>
      </c>
      <c r="C55" s="50"/>
      <c r="D55" s="32">
        <f>D56</f>
        <v>40</v>
      </c>
      <c r="E55" s="32">
        <f>E56</f>
        <v>34.1</v>
      </c>
      <c r="F55" s="32">
        <f>F56</f>
        <v>34.1</v>
      </c>
      <c r="G55" s="86">
        <f t="shared" si="2"/>
        <v>0.8525</v>
      </c>
      <c r="H55" s="99">
        <f t="shared" si="3"/>
        <v>1</v>
      </c>
    </row>
    <row r="56" spans="1:8" ht="18.75" customHeight="1">
      <c r="A56" s="149">
        <v>1001</v>
      </c>
      <c r="B56" s="145" t="s">
        <v>192</v>
      </c>
      <c r="C56" s="149" t="s">
        <v>66</v>
      </c>
      <c r="D56" s="32">
        <v>40</v>
      </c>
      <c r="E56" s="32">
        <v>34.1</v>
      </c>
      <c r="F56" s="32">
        <v>34.1</v>
      </c>
      <c r="G56" s="86">
        <f t="shared" si="2"/>
        <v>0.8525</v>
      </c>
      <c r="H56" s="99">
        <f t="shared" si="3"/>
        <v>1</v>
      </c>
    </row>
    <row r="57" spans="1:8" ht="18.75" customHeight="1">
      <c r="A57" s="50"/>
      <c r="B57" s="45" t="s">
        <v>104</v>
      </c>
      <c r="C57" s="50"/>
      <c r="D57" s="85">
        <f>D58</f>
        <v>3461.8</v>
      </c>
      <c r="E57" s="85">
        <f>E58</f>
        <v>2892.9</v>
      </c>
      <c r="F57" s="85">
        <f>F58</f>
        <v>2588.8</v>
      </c>
      <c r="G57" s="86">
        <f t="shared" si="2"/>
        <v>0.7478190536715004</v>
      </c>
      <c r="H57" s="99">
        <f t="shared" si="3"/>
        <v>0.8948805696705728</v>
      </c>
    </row>
    <row r="58" spans="1:8" s="16" customFormat="1" ht="29.25" customHeight="1">
      <c r="A58" s="87"/>
      <c r="B58" s="60" t="s">
        <v>105</v>
      </c>
      <c r="C58" s="87" t="s">
        <v>211</v>
      </c>
      <c r="D58" s="88">
        <v>3461.8</v>
      </c>
      <c r="E58" s="88">
        <v>2892.9</v>
      </c>
      <c r="F58" s="88">
        <v>2588.8</v>
      </c>
      <c r="G58" s="86">
        <f t="shared" si="2"/>
        <v>0.7478190536715004</v>
      </c>
      <c r="H58" s="99">
        <f t="shared" si="3"/>
        <v>0.8948805696705728</v>
      </c>
    </row>
    <row r="59" spans="1:8" ht="21.75" customHeight="1">
      <c r="A59" s="149"/>
      <c r="B59" s="71" t="s">
        <v>72</v>
      </c>
      <c r="C59" s="89"/>
      <c r="D59" s="90">
        <f>D31+D36+D38+D41+D44+D49+D52+D55+D57</f>
        <v>6508.1</v>
      </c>
      <c r="E59" s="90">
        <f>E31+E36+E38+E41+E44+E49+E52+E55+E57</f>
        <v>5442.6</v>
      </c>
      <c r="F59" s="90">
        <f>F31+F36+F38+F41+F44+F49+F52+F55+F57</f>
        <v>4902.1</v>
      </c>
      <c r="G59" s="86">
        <f t="shared" si="2"/>
        <v>0.7532305895729937</v>
      </c>
      <c r="H59" s="99">
        <f t="shared" si="3"/>
        <v>0.9006908462867013</v>
      </c>
    </row>
    <row r="60" spans="1:8" ht="25.5" customHeight="1">
      <c r="A60" s="150"/>
      <c r="B60" s="70" t="s">
        <v>87</v>
      </c>
      <c r="C60" s="146"/>
      <c r="D60" s="93">
        <f>D57</f>
        <v>3461.8</v>
      </c>
      <c r="E60" s="93">
        <f>E57</f>
        <v>2892.9</v>
      </c>
      <c r="F60" s="93">
        <f>F57</f>
        <v>2588.8</v>
      </c>
      <c r="G60" s="86">
        <f t="shared" si="2"/>
        <v>0.7478190536715004</v>
      </c>
      <c r="H60" s="99">
        <f t="shared" si="3"/>
        <v>0.8948805696705728</v>
      </c>
    </row>
    <row r="61" ht="12.75">
      <c r="A61" s="37"/>
    </row>
    <row r="62" ht="12.75">
      <c r="A62" s="37"/>
    </row>
    <row r="63" spans="1:8" ht="15">
      <c r="A63" s="37"/>
      <c r="B63" s="38" t="s">
        <v>97</v>
      </c>
      <c r="C63" s="39"/>
      <c r="H63" s="36">
        <v>3192.8</v>
      </c>
    </row>
    <row r="64" spans="1:3" ht="15">
      <c r="A64" s="37"/>
      <c r="B64" s="38"/>
      <c r="C64" s="39"/>
    </row>
    <row r="65" spans="1:3" ht="15">
      <c r="A65" s="37"/>
      <c r="B65" s="38" t="s">
        <v>88</v>
      </c>
      <c r="C65" s="39"/>
    </row>
    <row r="66" spans="1:3" ht="15">
      <c r="A66" s="37"/>
      <c r="B66" s="38" t="s">
        <v>89</v>
      </c>
      <c r="C66" s="39"/>
    </row>
    <row r="67" spans="1:3" ht="15">
      <c r="A67" s="37"/>
      <c r="B67" s="38"/>
      <c r="C67" s="39"/>
    </row>
    <row r="68" spans="1:3" ht="15">
      <c r="A68" s="37"/>
      <c r="B68" s="38" t="s">
        <v>90</v>
      </c>
      <c r="C68" s="39"/>
    </row>
    <row r="69" spans="1:3" ht="15">
      <c r="A69" s="37"/>
      <c r="B69" s="38" t="s">
        <v>91</v>
      </c>
      <c r="C69" s="39"/>
    </row>
    <row r="70" spans="1:3" ht="15">
      <c r="A70" s="37"/>
      <c r="B70" s="38"/>
      <c r="C70" s="39"/>
    </row>
    <row r="71" spans="1:3" ht="15">
      <c r="A71" s="37"/>
      <c r="B71" s="38" t="s">
        <v>92</v>
      </c>
      <c r="C71" s="39"/>
    </row>
    <row r="72" spans="1:3" ht="15">
      <c r="A72" s="37"/>
      <c r="B72" s="38" t="s">
        <v>93</v>
      </c>
      <c r="C72" s="39"/>
    </row>
    <row r="73" spans="1:3" ht="15">
      <c r="A73" s="37"/>
      <c r="B73" s="38"/>
      <c r="C73" s="39"/>
    </row>
    <row r="74" spans="1:3" ht="15">
      <c r="A74" s="37"/>
      <c r="B74" s="38" t="s">
        <v>94</v>
      </c>
      <c r="C74" s="39"/>
    </row>
    <row r="75" spans="1:3" ht="15">
      <c r="A75" s="37"/>
      <c r="B75" s="38" t="s">
        <v>95</v>
      </c>
      <c r="C75" s="39"/>
    </row>
    <row r="76" ht="12.75">
      <c r="A76" s="37"/>
    </row>
    <row r="77" ht="12.75">
      <c r="A77" s="37"/>
    </row>
    <row r="78" spans="1:8" ht="15">
      <c r="A78" s="37"/>
      <c r="B78" s="38" t="s">
        <v>96</v>
      </c>
      <c r="C78" s="39"/>
      <c r="H78" s="43">
        <f>H63+F26-F59</f>
        <v>2797.2</v>
      </c>
    </row>
    <row r="79" ht="12.75">
      <c r="A79" s="37"/>
    </row>
    <row r="80" ht="12.75">
      <c r="A80" s="37"/>
    </row>
    <row r="81" spans="1:3" ht="15">
      <c r="A81" s="37"/>
      <c r="B81" s="38" t="s">
        <v>98</v>
      </c>
      <c r="C81" s="39"/>
    </row>
    <row r="82" spans="1:3" ht="15">
      <c r="A82" s="37"/>
      <c r="B82" s="38" t="s">
        <v>99</v>
      </c>
      <c r="C82" s="39"/>
    </row>
    <row r="83" spans="1:3" ht="15">
      <c r="A83" s="37"/>
      <c r="B83" s="38" t="s">
        <v>100</v>
      </c>
      <c r="C83" s="39"/>
    </row>
  </sheetData>
  <sheetProtection/>
  <mergeCells count="16"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  <mergeCell ref="C29:C30"/>
    <mergeCell ref="G2:G3"/>
    <mergeCell ref="E2:E3"/>
    <mergeCell ref="E29:E30"/>
    <mergeCell ref="F29:F30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H85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6.421875" style="96" customWidth="1"/>
    <col min="2" max="2" width="28.00390625" style="96" customWidth="1"/>
    <col min="3" max="3" width="10.28125" style="95" hidden="1" customWidth="1"/>
    <col min="4" max="5" width="12.421875" style="96" customWidth="1"/>
    <col min="6" max="6" width="11.7109375" style="96" customWidth="1"/>
    <col min="7" max="7" width="10.00390625" style="96" customWidth="1"/>
    <col min="8" max="8" width="11.00390625" style="96" customWidth="1"/>
    <col min="9" max="16384" width="9.140625" style="2" customWidth="1"/>
  </cols>
  <sheetData>
    <row r="1" spans="1:8" s="4" customFormat="1" ht="66" customHeight="1">
      <c r="A1" s="190" t="s">
        <v>375</v>
      </c>
      <c r="B1" s="190"/>
      <c r="C1" s="190"/>
      <c r="D1" s="190"/>
      <c r="E1" s="190"/>
      <c r="F1" s="190"/>
      <c r="G1" s="190"/>
      <c r="H1" s="190"/>
    </row>
    <row r="2" spans="1:8" s="1" customFormat="1" ht="12.75" customHeight="1">
      <c r="A2" s="40"/>
      <c r="B2" s="160" t="s">
        <v>6</v>
      </c>
      <c r="C2" s="41"/>
      <c r="D2" s="155" t="s">
        <v>7</v>
      </c>
      <c r="E2" s="153" t="s">
        <v>349</v>
      </c>
      <c r="F2" s="155" t="s">
        <v>8</v>
      </c>
      <c r="G2" s="182" t="s">
        <v>153</v>
      </c>
      <c r="H2" s="153" t="s">
        <v>350</v>
      </c>
    </row>
    <row r="3" spans="1:8" s="1" customFormat="1" ht="19.5" customHeight="1">
      <c r="A3" s="143"/>
      <c r="B3" s="160"/>
      <c r="C3" s="41"/>
      <c r="D3" s="155"/>
      <c r="E3" s="154"/>
      <c r="F3" s="155"/>
      <c r="G3" s="183"/>
      <c r="H3" s="154"/>
    </row>
    <row r="4" spans="1:8" s="1" customFormat="1" ht="30">
      <c r="A4" s="143"/>
      <c r="B4" s="141" t="s">
        <v>86</v>
      </c>
      <c r="C4" s="148"/>
      <c r="D4" s="42">
        <f>D5+D6+D7+D8+D9+D10+D11+D12+D13+D14+D15+D16+D17+D18+D19+D20</f>
        <v>3640.6</v>
      </c>
      <c r="E4" s="42">
        <f>E5+E6+E7+E8+E9+E10+E11+E12+E13+E14+E15+E16+E17+E18+E19+E20</f>
        <v>2710.6</v>
      </c>
      <c r="F4" s="42">
        <f>F5+F6+F7+F8+F9+F10+F11+F12+F13+F14+F15+F16+F17+F18+F19+F20</f>
        <v>3561</v>
      </c>
      <c r="G4" s="35">
        <f>F4/D4</f>
        <v>0.9781354721749163</v>
      </c>
      <c r="H4" s="35">
        <f>F4/E4</f>
        <v>1.3137312772079983</v>
      </c>
    </row>
    <row r="5" spans="1:8" s="1" customFormat="1" ht="15">
      <c r="A5" s="143"/>
      <c r="B5" s="145" t="s">
        <v>10</v>
      </c>
      <c r="C5" s="149"/>
      <c r="D5" s="33">
        <v>670</v>
      </c>
      <c r="E5" s="33">
        <v>460</v>
      </c>
      <c r="F5" s="33">
        <v>518</v>
      </c>
      <c r="G5" s="35">
        <f aca="true" t="shared" si="0" ref="G5:G28">F5/D5</f>
        <v>0.7731343283582089</v>
      </c>
      <c r="H5" s="35">
        <f aca="true" t="shared" si="1" ref="H5:H28">F5/E5</f>
        <v>1.126086956521739</v>
      </c>
    </row>
    <row r="6" spans="1:8" s="1" customFormat="1" ht="15">
      <c r="A6" s="143"/>
      <c r="B6" s="145" t="s">
        <v>316</v>
      </c>
      <c r="C6" s="149"/>
      <c r="D6" s="33">
        <v>980.6</v>
      </c>
      <c r="E6" s="33">
        <v>980.6</v>
      </c>
      <c r="F6" s="33">
        <v>1010.5</v>
      </c>
      <c r="G6" s="35">
        <f t="shared" si="0"/>
        <v>1.0304915357944116</v>
      </c>
      <c r="H6" s="35">
        <f t="shared" si="1"/>
        <v>1.0304915357944116</v>
      </c>
    </row>
    <row r="7" spans="1:8" s="1" customFormat="1" ht="15">
      <c r="A7" s="143"/>
      <c r="B7" s="145" t="s">
        <v>12</v>
      </c>
      <c r="C7" s="149"/>
      <c r="D7" s="33">
        <v>350</v>
      </c>
      <c r="E7" s="33">
        <v>242</v>
      </c>
      <c r="F7" s="33">
        <v>366.8</v>
      </c>
      <c r="G7" s="35">
        <f t="shared" si="0"/>
        <v>1.048</v>
      </c>
      <c r="H7" s="35">
        <f t="shared" si="1"/>
        <v>1.515702479338843</v>
      </c>
    </row>
    <row r="8" spans="1:8" s="1" customFormat="1" ht="15">
      <c r="A8" s="143"/>
      <c r="B8" s="145" t="s">
        <v>13</v>
      </c>
      <c r="C8" s="149"/>
      <c r="D8" s="33">
        <v>150</v>
      </c>
      <c r="E8" s="33">
        <v>70</v>
      </c>
      <c r="F8" s="33">
        <v>103.6</v>
      </c>
      <c r="G8" s="35">
        <f t="shared" si="0"/>
        <v>0.6906666666666667</v>
      </c>
      <c r="H8" s="35">
        <f t="shared" si="1"/>
        <v>1.48</v>
      </c>
    </row>
    <row r="9" spans="1:8" s="1" customFormat="1" ht="15">
      <c r="A9" s="143"/>
      <c r="B9" s="145" t="s">
        <v>14</v>
      </c>
      <c r="C9" s="149"/>
      <c r="D9" s="33">
        <v>1400</v>
      </c>
      <c r="E9" s="33">
        <v>890</v>
      </c>
      <c r="F9" s="33">
        <v>1072.6</v>
      </c>
      <c r="G9" s="35">
        <f t="shared" si="0"/>
        <v>0.7661428571428571</v>
      </c>
      <c r="H9" s="35">
        <f t="shared" si="1"/>
        <v>1.2051685393258427</v>
      </c>
    </row>
    <row r="10" spans="1:8" s="1" customFormat="1" ht="15">
      <c r="A10" s="143"/>
      <c r="B10" s="145" t="s">
        <v>111</v>
      </c>
      <c r="C10" s="149"/>
      <c r="D10" s="33">
        <v>10</v>
      </c>
      <c r="E10" s="33">
        <v>8</v>
      </c>
      <c r="F10" s="33">
        <v>40</v>
      </c>
      <c r="G10" s="35">
        <f t="shared" si="0"/>
        <v>4</v>
      </c>
      <c r="H10" s="35">
        <f t="shared" si="1"/>
        <v>5</v>
      </c>
    </row>
    <row r="11" spans="1:8" s="1" customFormat="1" ht="25.5">
      <c r="A11" s="143"/>
      <c r="B11" s="145" t="s">
        <v>15</v>
      </c>
      <c r="C11" s="149"/>
      <c r="D11" s="33">
        <v>0</v>
      </c>
      <c r="E11" s="33">
        <v>0</v>
      </c>
      <c r="F11" s="33">
        <v>0</v>
      </c>
      <c r="G11" s="35">
        <v>0</v>
      </c>
      <c r="H11" s="35">
        <v>0</v>
      </c>
    </row>
    <row r="12" spans="1:8" s="1" customFormat="1" ht="15">
      <c r="A12" s="143"/>
      <c r="B12" s="145" t="s">
        <v>16</v>
      </c>
      <c r="C12" s="149"/>
      <c r="D12" s="33">
        <v>80</v>
      </c>
      <c r="E12" s="33">
        <v>60</v>
      </c>
      <c r="F12" s="33">
        <v>377.1</v>
      </c>
      <c r="G12" s="35">
        <f t="shared" si="0"/>
        <v>4.71375</v>
      </c>
      <c r="H12" s="35">
        <f t="shared" si="1"/>
        <v>6.285</v>
      </c>
    </row>
    <row r="13" spans="1:8" s="1" customFormat="1" ht="15">
      <c r="A13" s="143"/>
      <c r="B13" s="145" t="s">
        <v>17</v>
      </c>
      <c r="C13" s="149"/>
      <c r="D13" s="33">
        <v>0</v>
      </c>
      <c r="E13" s="33">
        <v>0</v>
      </c>
      <c r="F13" s="33">
        <v>0</v>
      </c>
      <c r="G13" s="35">
        <v>0</v>
      </c>
      <c r="H13" s="35">
        <v>0</v>
      </c>
    </row>
    <row r="14" spans="1:8" s="1" customFormat="1" ht="15">
      <c r="A14" s="143"/>
      <c r="B14" s="145" t="s">
        <v>19</v>
      </c>
      <c r="C14" s="149"/>
      <c r="D14" s="33">
        <v>0</v>
      </c>
      <c r="E14" s="33">
        <v>0</v>
      </c>
      <c r="F14" s="33">
        <v>0</v>
      </c>
      <c r="G14" s="35">
        <v>0</v>
      </c>
      <c r="H14" s="35">
        <v>0</v>
      </c>
    </row>
    <row r="15" spans="1:8" s="1" customFormat="1" ht="15">
      <c r="A15" s="143"/>
      <c r="B15" s="145" t="s">
        <v>20</v>
      </c>
      <c r="C15" s="149"/>
      <c r="D15" s="33">
        <v>0</v>
      </c>
      <c r="E15" s="33">
        <v>0</v>
      </c>
      <c r="F15" s="33">
        <v>0</v>
      </c>
      <c r="G15" s="35">
        <v>0</v>
      </c>
      <c r="H15" s="35">
        <v>0</v>
      </c>
    </row>
    <row r="16" spans="1:8" s="1" customFormat="1" ht="42" customHeight="1">
      <c r="A16" s="143"/>
      <c r="B16" s="145" t="s">
        <v>118</v>
      </c>
      <c r="C16" s="149"/>
      <c r="D16" s="33">
        <v>0</v>
      </c>
      <c r="E16" s="33">
        <v>0</v>
      </c>
      <c r="F16" s="33"/>
      <c r="G16" s="35">
        <v>0</v>
      </c>
      <c r="H16" s="35">
        <v>0</v>
      </c>
    </row>
    <row r="17" spans="1:8" s="1" customFormat="1" ht="34.5" customHeight="1">
      <c r="A17" s="143"/>
      <c r="B17" s="145" t="s">
        <v>122</v>
      </c>
      <c r="C17" s="149"/>
      <c r="D17" s="33">
        <v>0</v>
      </c>
      <c r="E17" s="33">
        <v>0</v>
      </c>
      <c r="F17" s="33">
        <v>72</v>
      </c>
      <c r="G17" s="35">
        <v>0</v>
      </c>
      <c r="H17" s="35">
        <v>0</v>
      </c>
    </row>
    <row r="18" spans="1:8" s="1" customFormat="1" ht="25.5">
      <c r="A18" s="143"/>
      <c r="B18" s="145" t="s">
        <v>23</v>
      </c>
      <c r="C18" s="149"/>
      <c r="D18" s="33">
        <v>0</v>
      </c>
      <c r="E18" s="33">
        <v>0</v>
      </c>
      <c r="F18" s="33">
        <v>0.8</v>
      </c>
      <c r="G18" s="35">
        <v>0</v>
      </c>
      <c r="H18" s="35">
        <v>0</v>
      </c>
    </row>
    <row r="19" spans="1:8" s="1" customFormat="1" ht="15">
      <c r="A19" s="143"/>
      <c r="B19" s="145" t="s">
        <v>125</v>
      </c>
      <c r="C19" s="149"/>
      <c r="D19" s="33">
        <v>0</v>
      </c>
      <c r="E19" s="33">
        <v>0</v>
      </c>
      <c r="F19" s="33">
        <v>0</v>
      </c>
      <c r="G19" s="35">
        <v>0</v>
      </c>
      <c r="H19" s="35">
        <v>0</v>
      </c>
    </row>
    <row r="20" spans="1:8" s="1" customFormat="1" ht="15">
      <c r="A20" s="143"/>
      <c r="B20" s="145" t="s">
        <v>26</v>
      </c>
      <c r="C20" s="149"/>
      <c r="D20" s="33">
        <v>0</v>
      </c>
      <c r="E20" s="33">
        <v>0</v>
      </c>
      <c r="F20" s="33">
        <v>-0.4</v>
      </c>
      <c r="G20" s="35">
        <v>0</v>
      </c>
      <c r="H20" s="35">
        <v>0</v>
      </c>
    </row>
    <row r="21" spans="1:8" s="1" customFormat="1" ht="30.75" customHeight="1">
      <c r="A21" s="143"/>
      <c r="B21" s="45" t="s">
        <v>85</v>
      </c>
      <c r="C21" s="50"/>
      <c r="D21" s="33">
        <f>D22+D23+D24+D25+D26</f>
        <v>1059.7</v>
      </c>
      <c r="E21" s="33">
        <f>E22+E23+E24+E25+E26</f>
        <v>833.3</v>
      </c>
      <c r="F21" s="33">
        <f>F22+F23+F24+F25+F26</f>
        <v>234.1</v>
      </c>
      <c r="G21" s="35">
        <f t="shared" si="0"/>
        <v>0.22091157874870246</v>
      </c>
      <c r="H21" s="35">
        <f t="shared" si="1"/>
        <v>0.28093123724949</v>
      </c>
    </row>
    <row r="22" spans="1:8" s="1" customFormat="1" ht="15">
      <c r="A22" s="143"/>
      <c r="B22" s="145" t="s">
        <v>28</v>
      </c>
      <c r="C22" s="149"/>
      <c r="D22" s="33">
        <v>905.7</v>
      </c>
      <c r="E22" s="33">
        <v>679.3</v>
      </c>
      <c r="F22" s="33">
        <v>80.1</v>
      </c>
      <c r="G22" s="35">
        <f t="shared" si="0"/>
        <v>0.08843988075521694</v>
      </c>
      <c r="H22" s="35">
        <f t="shared" si="1"/>
        <v>0.1179155012512881</v>
      </c>
    </row>
    <row r="23" spans="1:8" s="1" customFormat="1" ht="15">
      <c r="A23" s="143"/>
      <c r="B23" s="145" t="s">
        <v>106</v>
      </c>
      <c r="C23" s="149"/>
      <c r="D23" s="33">
        <f>154.5-0.5</f>
        <v>154</v>
      </c>
      <c r="E23" s="33">
        <v>154</v>
      </c>
      <c r="F23" s="33">
        <v>154</v>
      </c>
      <c r="G23" s="35">
        <f t="shared" si="0"/>
        <v>1</v>
      </c>
      <c r="H23" s="35">
        <f t="shared" si="1"/>
        <v>1</v>
      </c>
    </row>
    <row r="24" spans="1:8" s="1" customFormat="1" ht="25.5">
      <c r="A24" s="143"/>
      <c r="B24" s="145" t="s">
        <v>71</v>
      </c>
      <c r="C24" s="149"/>
      <c r="D24" s="33">
        <v>0</v>
      </c>
      <c r="E24" s="33">
        <v>0</v>
      </c>
      <c r="F24" s="33">
        <v>0</v>
      </c>
      <c r="G24" s="35">
        <v>0</v>
      </c>
      <c r="H24" s="35">
        <v>0</v>
      </c>
    </row>
    <row r="25" spans="1:8" s="1" customFormat="1" ht="30.75" customHeight="1" thickBot="1">
      <c r="A25" s="143"/>
      <c r="B25" s="82" t="s">
        <v>161</v>
      </c>
      <c r="C25" s="83"/>
      <c r="D25" s="33">
        <v>0</v>
      </c>
      <c r="E25" s="33">
        <v>0</v>
      </c>
      <c r="F25" s="33">
        <v>0</v>
      </c>
      <c r="G25" s="35">
        <v>0</v>
      </c>
      <c r="H25" s="35">
        <v>0</v>
      </c>
    </row>
    <row r="26" spans="1:8" s="1" customFormat="1" ht="42.75" customHeight="1">
      <c r="A26" s="143"/>
      <c r="B26" s="145" t="s">
        <v>31</v>
      </c>
      <c r="C26" s="149"/>
      <c r="D26" s="33">
        <v>0</v>
      </c>
      <c r="E26" s="33">
        <v>0</v>
      </c>
      <c r="F26" s="33">
        <v>0</v>
      </c>
      <c r="G26" s="35">
        <v>0</v>
      </c>
      <c r="H26" s="35">
        <v>0</v>
      </c>
    </row>
    <row r="27" spans="1:8" s="1" customFormat="1" ht="21" customHeight="1">
      <c r="A27" s="143"/>
      <c r="B27" s="47" t="s">
        <v>32</v>
      </c>
      <c r="C27" s="84"/>
      <c r="D27" s="42">
        <f>D4+D21</f>
        <v>4700.3</v>
      </c>
      <c r="E27" s="42">
        <f>E4+E21</f>
        <v>3543.8999999999996</v>
      </c>
      <c r="F27" s="42">
        <f>F4+F21</f>
        <v>3795.1</v>
      </c>
      <c r="G27" s="35">
        <f t="shared" si="0"/>
        <v>0.8074165478799225</v>
      </c>
      <c r="H27" s="35">
        <f t="shared" si="1"/>
        <v>1.0708823612404414</v>
      </c>
    </row>
    <row r="28" spans="1:8" s="1" customFormat="1" ht="21" customHeight="1">
      <c r="A28" s="143"/>
      <c r="B28" s="145" t="s">
        <v>112</v>
      </c>
      <c r="C28" s="149"/>
      <c r="D28" s="33">
        <f>D4</f>
        <v>3640.6</v>
      </c>
      <c r="E28" s="33">
        <f>E4</f>
        <v>2710.6</v>
      </c>
      <c r="F28" s="33">
        <f>F4</f>
        <v>3561</v>
      </c>
      <c r="G28" s="35">
        <f t="shared" si="0"/>
        <v>0.9781354721749163</v>
      </c>
      <c r="H28" s="35">
        <f t="shared" si="1"/>
        <v>1.3137312772079983</v>
      </c>
    </row>
    <row r="29" spans="1:8" s="1" customFormat="1" ht="12.75">
      <c r="A29" s="163"/>
      <c r="B29" s="184"/>
      <c r="C29" s="184"/>
      <c r="D29" s="184"/>
      <c r="E29" s="184"/>
      <c r="F29" s="184"/>
      <c r="G29" s="184"/>
      <c r="H29" s="185"/>
    </row>
    <row r="30" spans="1:8" s="1" customFormat="1" ht="15" customHeight="1">
      <c r="A30" s="187" t="s">
        <v>165</v>
      </c>
      <c r="B30" s="160" t="s">
        <v>33</v>
      </c>
      <c r="C30" s="161" t="s">
        <v>206</v>
      </c>
      <c r="D30" s="155" t="s">
        <v>7</v>
      </c>
      <c r="E30" s="153" t="s">
        <v>349</v>
      </c>
      <c r="F30" s="153" t="s">
        <v>8</v>
      </c>
      <c r="G30" s="182" t="s">
        <v>153</v>
      </c>
      <c r="H30" s="153" t="s">
        <v>350</v>
      </c>
    </row>
    <row r="31" spans="1:8" s="1" customFormat="1" ht="15" customHeight="1">
      <c r="A31" s="187"/>
      <c r="B31" s="160"/>
      <c r="C31" s="162"/>
      <c r="D31" s="155"/>
      <c r="E31" s="154"/>
      <c r="F31" s="154"/>
      <c r="G31" s="183"/>
      <c r="H31" s="154"/>
    </row>
    <row r="32" spans="1:8" s="1" customFormat="1" ht="25.5">
      <c r="A32" s="50" t="s">
        <v>73</v>
      </c>
      <c r="B32" s="45" t="s">
        <v>34</v>
      </c>
      <c r="C32" s="50"/>
      <c r="D32" s="85">
        <f>D33+D34+D35</f>
        <v>2005</v>
      </c>
      <c r="E32" s="85">
        <f>E33+E34+E35</f>
        <v>1611.2</v>
      </c>
      <c r="F32" s="85">
        <f>F33+F34+F35</f>
        <v>1381.8</v>
      </c>
      <c r="G32" s="86">
        <f>F32/D32</f>
        <v>0.6891770573566085</v>
      </c>
      <c r="H32" s="86">
        <f>F32/E32</f>
        <v>0.8576216484607745</v>
      </c>
    </row>
    <row r="33" spans="1:8" s="1" customFormat="1" ht="80.25" customHeight="1">
      <c r="A33" s="149" t="s">
        <v>76</v>
      </c>
      <c r="B33" s="145" t="s">
        <v>169</v>
      </c>
      <c r="C33" s="149" t="s">
        <v>76</v>
      </c>
      <c r="D33" s="32">
        <v>1985.6</v>
      </c>
      <c r="E33" s="32">
        <v>1591.8</v>
      </c>
      <c r="F33" s="32">
        <v>1376.8</v>
      </c>
      <c r="G33" s="86">
        <f aca="true" t="shared" si="2" ref="G33:G62">F33/D33</f>
        <v>0.693392425463336</v>
      </c>
      <c r="H33" s="86">
        <f aca="true" t="shared" si="3" ref="H33:H62">F33/E33</f>
        <v>0.8649327805000628</v>
      </c>
    </row>
    <row r="34" spans="1:8" s="1" customFormat="1" ht="18.75" customHeight="1">
      <c r="A34" s="149" t="s">
        <v>78</v>
      </c>
      <c r="B34" s="145" t="s">
        <v>39</v>
      </c>
      <c r="C34" s="149" t="s">
        <v>78</v>
      </c>
      <c r="D34" s="32">
        <v>10</v>
      </c>
      <c r="E34" s="32">
        <v>10</v>
      </c>
      <c r="F34" s="32">
        <v>0</v>
      </c>
      <c r="G34" s="86">
        <f t="shared" si="2"/>
        <v>0</v>
      </c>
      <c r="H34" s="86">
        <f t="shared" si="3"/>
        <v>0</v>
      </c>
    </row>
    <row r="35" spans="1:8" s="1" customFormat="1" ht="25.5">
      <c r="A35" s="149" t="s">
        <v>135</v>
      </c>
      <c r="B35" s="145" t="s">
        <v>128</v>
      </c>
      <c r="C35" s="149"/>
      <c r="D35" s="32">
        <f>D36+D37</f>
        <v>9.4</v>
      </c>
      <c r="E35" s="32">
        <f>E36+E37</f>
        <v>9.4</v>
      </c>
      <c r="F35" s="32">
        <f>F36+F37</f>
        <v>5</v>
      </c>
      <c r="G35" s="86">
        <f t="shared" si="2"/>
        <v>0.5319148936170213</v>
      </c>
      <c r="H35" s="86">
        <f t="shared" si="3"/>
        <v>0.5319148936170213</v>
      </c>
    </row>
    <row r="36" spans="1:8" s="16" customFormat="1" ht="30.75" customHeight="1">
      <c r="A36" s="87"/>
      <c r="B36" s="60" t="s">
        <v>225</v>
      </c>
      <c r="C36" s="87" t="s">
        <v>226</v>
      </c>
      <c r="D36" s="88">
        <v>4.4</v>
      </c>
      <c r="E36" s="88">
        <v>4.4</v>
      </c>
      <c r="F36" s="88">
        <v>0</v>
      </c>
      <c r="G36" s="86">
        <f t="shared" si="2"/>
        <v>0</v>
      </c>
      <c r="H36" s="86">
        <f t="shared" si="3"/>
        <v>0</v>
      </c>
    </row>
    <row r="37" spans="1:8" s="16" customFormat="1" ht="30.75" customHeight="1">
      <c r="A37" s="87"/>
      <c r="B37" s="60" t="s">
        <v>291</v>
      </c>
      <c r="C37" s="87" t="s">
        <v>290</v>
      </c>
      <c r="D37" s="88">
        <v>5</v>
      </c>
      <c r="E37" s="88">
        <v>5</v>
      </c>
      <c r="F37" s="88">
        <v>5</v>
      </c>
      <c r="G37" s="86">
        <f t="shared" si="2"/>
        <v>1</v>
      </c>
      <c r="H37" s="86">
        <f t="shared" si="3"/>
        <v>1</v>
      </c>
    </row>
    <row r="38" spans="1:8" s="1" customFormat="1" ht="18" customHeight="1">
      <c r="A38" s="50" t="s">
        <v>115</v>
      </c>
      <c r="B38" s="45" t="s">
        <v>108</v>
      </c>
      <c r="C38" s="50"/>
      <c r="D38" s="85">
        <f>D39</f>
        <v>154</v>
      </c>
      <c r="E38" s="85">
        <f>E39</f>
        <v>154</v>
      </c>
      <c r="F38" s="85">
        <f>F39</f>
        <v>43.7</v>
      </c>
      <c r="G38" s="86">
        <f t="shared" si="2"/>
        <v>0.2837662337662338</v>
      </c>
      <c r="H38" s="86">
        <f t="shared" si="3"/>
        <v>0.2837662337662338</v>
      </c>
    </row>
    <row r="39" spans="1:8" s="1" customFormat="1" ht="54" customHeight="1">
      <c r="A39" s="149" t="s">
        <v>116</v>
      </c>
      <c r="B39" s="145" t="s">
        <v>175</v>
      </c>
      <c r="C39" s="149" t="s">
        <v>207</v>
      </c>
      <c r="D39" s="32">
        <f>154.5-0.5</f>
        <v>154</v>
      </c>
      <c r="E39" s="32">
        <v>154</v>
      </c>
      <c r="F39" s="32">
        <v>43.7</v>
      </c>
      <c r="G39" s="86">
        <f t="shared" si="2"/>
        <v>0.2837662337662338</v>
      </c>
      <c r="H39" s="86">
        <f t="shared" si="3"/>
        <v>0.2837662337662338</v>
      </c>
    </row>
    <row r="40" spans="1:8" s="1" customFormat="1" ht="25.5" hidden="1">
      <c r="A40" s="50" t="s">
        <v>79</v>
      </c>
      <c r="B40" s="45" t="s">
        <v>42</v>
      </c>
      <c r="C40" s="50"/>
      <c r="D40" s="85">
        <f aca="true" t="shared" si="4" ref="D40:F41">D41</f>
        <v>0</v>
      </c>
      <c r="E40" s="85">
        <f t="shared" si="4"/>
        <v>0</v>
      </c>
      <c r="F40" s="85">
        <f t="shared" si="4"/>
        <v>0</v>
      </c>
      <c r="G40" s="86" t="e">
        <f t="shared" si="2"/>
        <v>#DIV/0!</v>
      </c>
      <c r="H40" s="86" t="e">
        <f t="shared" si="3"/>
        <v>#DIV/0!</v>
      </c>
    </row>
    <row r="41" spans="1:8" s="1" customFormat="1" ht="25.5" hidden="1">
      <c r="A41" s="149" t="s">
        <v>117</v>
      </c>
      <c r="B41" s="145" t="s">
        <v>110</v>
      </c>
      <c r="C41" s="149"/>
      <c r="D41" s="32">
        <f>D42</f>
        <v>0</v>
      </c>
      <c r="E41" s="32">
        <f>E42</f>
        <v>0</v>
      </c>
      <c r="F41" s="32">
        <f t="shared" si="4"/>
        <v>0</v>
      </c>
      <c r="G41" s="86" t="e">
        <f t="shared" si="2"/>
        <v>#DIV/0!</v>
      </c>
      <c r="H41" s="86" t="e">
        <f t="shared" si="3"/>
        <v>#DIV/0!</v>
      </c>
    </row>
    <row r="42" spans="1:8" s="16" customFormat="1" ht="54" customHeight="1" hidden="1">
      <c r="A42" s="87"/>
      <c r="B42" s="60" t="s">
        <v>215</v>
      </c>
      <c r="C42" s="87" t="s">
        <v>214</v>
      </c>
      <c r="D42" s="88">
        <v>0</v>
      </c>
      <c r="E42" s="88">
        <v>0</v>
      </c>
      <c r="F42" s="88">
        <v>0</v>
      </c>
      <c r="G42" s="86" t="e">
        <f t="shared" si="2"/>
        <v>#DIV/0!</v>
      </c>
      <c r="H42" s="86" t="e">
        <f t="shared" si="3"/>
        <v>#DIV/0!</v>
      </c>
    </row>
    <row r="43" spans="1:8" s="16" customFormat="1" ht="19.5" customHeight="1" hidden="1">
      <c r="A43" s="50" t="s">
        <v>80</v>
      </c>
      <c r="B43" s="45" t="s">
        <v>44</v>
      </c>
      <c r="C43" s="50"/>
      <c r="D43" s="85">
        <f aca="true" t="shared" si="5" ref="D43:F44">D44</f>
        <v>0</v>
      </c>
      <c r="E43" s="85">
        <f t="shared" si="5"/>
        <v>0</v>
      </c>
      <c r="F43" s="85">
        <f t="shared" si="5"/>
        <v>0</v>
      </c>
      <c r="G43" s="86" t="e">
        <f t="shared" si="2"/>
        <v>#DIV/0!</v>
      </c>
      <c r="H43" s="86" t="e">
        <f t="shared" si="3"/>
        <v>#DIV/0!</v>
      </c>
    </row>
    <row r="44" spans="1:8" s="16" customFormat="1" ht="29.25" customHeight="1" hidden="1">
      <c r="A44" s="146" t="s">
        <v>81</v>
      </c>
      <c r="B44" s="70" t="s">
        <v>130</v>
      </c>
      <c r="C44" s="149"/>
      <c r="D44" s="32">
        <f t="shared" si="5"/>
        <v>0</v>
      </c>
      <c r="E44" s="32">
        <f t="shared" si="5"/>
        <v>0</v>
      </c>
      <c r="F44" s="32">
        <f t="shared" si="5"/>
        <v>0</v>
      </c>
      <c r="G44" s="86" t="e">
        <f t="shared" si="2"/>
        <v>#DIV/0!</v>
      </c>
      <c r="H44" s="86" t="e">
        <f t="shared" si="3"/>
        <v>#DIV/0!</v>
      </c>
    </row>
    <row r="45" spans="1:8" s="16" customFormat="1" ht="30" customHeight="1" hidden="1">
      <c r="A45" s="87"/>
      <c r="B45" s="63" t="s">
        <v>130</v>
      </c>
      <c r="C45" s="87" t="s">
        <v>298</v>
      </c>
      <c r="D45" s="88">
        <f>0</f>
        <v>0</v>
      </c>
      <c r="E45" s="88">
        <f>0</f>
        <v>0</v>
      </c>
      <c r="F45" s="88">
        <f>0</f>
        <v>0</v>
      </c>
      <c r="G45" s="86" t="e">
        <f t="shared" si="2"/>
        <v>#DIV/0!</v>
      </c>
      <c r="H45" s="86" t="e">
        <f t="shared" si="3"/>
        <v>#DIV/0!</v>
      </c>
    </row>
    <row r="46" spans="1:8" s="1" customFormat="1" ht="38.25">
      <c r="A46" s="50" t="s">
        <v>82</v>
      </c>
      <c r="B46" s="45" t="s">
        <v>45</v>
      </c>
      <c r="C46" s="50"/>
      <c r="D46" s="85">
        <f>D47</f>
        <v>501.4</v>
      </c>
      <c r="E46" s="85">
        <f>E47</f>
        <v>483.4</v>
      </c>
      <c r="F46" s="85">
        <f>F47</f>
        <v>407.20000000000005</v>
      </c>
      <c r="G46" s="86">
        <f t="shared" si="2"/>
        <v>0.8121260470682091</v>
      </c>
      <c r="H46" s="86">
        <f t="shared" si="3"/>
        <v>0.8423665701282583</v>
      </c>
    </row>
    <row r="47" spans="1:8" s="1" customFormat="1" ht="12.75">
      <c r="A47" s="149" t="s">
        <v>48</v>
      </c>
      <c r="B47" s="145" t="s">
        <v>49</v>
      </c>
      <c r="C47" s="149"/>
      <c r="D47" s="32">
        <f>D48+D49+D50</f>
        <v>501.4</v>
      </c>
      <c r="E47" s="32">
        <f>E48+E49+E50</f>
        <v>483.4</v>
      </c>
      <c r="F47" s="32">
        <f>F48+F49+F50</f>
        <v>407.20000000000005</v>
      </c>
      <c r="G47" s="86">
        <f t="shared" si="2"/>
        <v>0.8121260470682091</v>
      </c>
      <c r="H47" s="86">
        <f t="shared" si="3"/>
        <v>0.8423665701282583</v>
      </c>
    </row>
    <row r="48" spans="1:8" s="16" customFormat="1" ht="12.75">
      <c r="A48" s="87"/>
      <c r="B48" s="60" t="s">
        <v>103</v>
      </c>
      <c r="C48" s="87" t="s">
        <v>273</v>
      </c>
      <c r="D48" s="88">
        <v>249.7</v>
      </c>
      <c r="E48" s="88">
        <v>231.7</v>
      </c>
      <c r="F48" s="88">
        <v>222</v>
      </c>
      <c r="G48" s="86">
        <f t="shared" si="2"/>
        <v>0.8890668802563076</v>
      </c>
      <c r="H48" s="86">
        <f t="shared" si="3"/>
        <v>0.9581355200690549</v>
      </c>
    </row>
    <row r="49" spans="1:8" s="16" customFormat="1" ht="12.75">
      <c r="A49" s="87"/>
      <c r="B49" s="60" t="s">
        <v>278</v>
      </c>
      <c r="C49" s="87" t="s">
        <v>274</v>
      </c>
      <c r="D49" s="88">
        <v>15.3</v>
      </c>
      <c r="E49" s="88">
        <v>15.3</v>
      </c>
      <c r="F49" s="88">
        <v>15.3</v>
      </c>
      <c r="G49" s="86">
        <f t="shared" si="2"/>
        <v>1</v>
      </c>
      <c r="H49" s="86">
        <f t="shared" si="3"/>
        <v>1</v>
      </c>
    </row>
    <row r="50" spans="1:8" s="16" customFormat="1" ht="31.5" customHeight="1">
      <c r="A50" s="87"/>
      <c r="B50" s="60" t="s">
        <v>188</v>
      </c>
      <c r="C50" s="87" t="s">
        <v>279</v>
      </c>
      <c r="D50" s="88">
        <v>236.4</v>
      </c>
      <c r="E50" s="88">
        <v>236.4</v>
      </c>
      <c r="F50" s="88">
        <v>169.9</v>
      </c>
      <c r="G50" s="86">
        <f t="shared" si="2"/>
        <v>0.7186971235194586</v>
      </c>
      <c r="H50" s="86">
        <f t="shared" si="3"/>
        <v>0.7186971235194586</v>
      </c>
    </row>
    <row r="51" spans="1:8" s="1" customFormat="1" ht="25.5">
      <c r="A51" s="64" t="s">
        <v>133</v>
      </c>
      <c r="B51" s="147" t="s">
        <v>131</v>
      </c>
      <c r="C51" s="64"/>
      <c r="D51" s="85">
        <f>D53</f>
        <v>1</v>
      </c>
      <c r="E51" s="85">
        <f>E53</f>
        <v>1</v>
      </c>
      <c r="F51" s="85">
        <f>F53</f>
        <v>0.5</v>
      </c>
      <c r="G51" s="86">
        <f t="shared" si="2"/>
        <v>0.5</v>
      </c>
      <c r="H51" s="86">
        <f t="shared" si="3"/>
        <v>0.5</v>
      </c>
    </row>
    <row r="52" spans="1:8" s="1" customFormat="1" ht="25.5">
      <c r="A52" s="146" t="s">
        <v>127</v>
      </c>
      <c r="B52" s="145" t="s">
        <v>134</v>
      </c>
      <c r="C52" s="149"/>
      <c r="D52" s="32">
        <f>D53</f>
        <v>1</v>
      </c>
      <c r="E52" s="32">
        <f>E53</f>
        <v>1</v>
      </c>
      <c r="F52" s="32">
        <f>F53</f>
        <v>0.5</v>
      </c>
      <c r="G52" s="86">
        <f t="shared" si="2"/>
        <v>0.5</v>
      </c>
      <c r="H52" s="86">
        <f t="shared" si="3"/>
        <v>0.5</v>
      </c>
    </row>
    <row r="53" spans="1:8" s="16" customFormat="1" ht="31.5" customHeight="1">
      <c r="A53" s="87"/>
      <c r="B53" s="60" t="s">
        <v>287</v>
      </c>
      <c r="C53" s="87" t="s">
        <v>280</v>
      </c>
      <c r="D53" s="88">
        <v>1</v>
      </c>
      <c r="E53" s="88">
        <v>1</v>
      </c>
      <c r="F53" s="88">
        <v>0.5</v>
      </c>
      <c r="G53" s="86">
        <f t="shared" si="2"/>
        <v>0.5</v>
      </c>
      <c r="H53" s="86">
        <f t="shared" si="3"/>
        <v>0.5</v>
      </c>
    </row>
    <row r="54" spans="1:8" s="1" customFormat="1" ht="12.75">
      <c r="A54" s="50" t="s">
        <v>50</v>
      </c>
      <c r="B54" s="45" t="s">
        <v>51</v>
      </c>
      <c r="C54" s="50"/>
      <c r="D54" s="85">
        <f aca="true" t="shared" si="6" ref="D54:F55">D55</f>
        <v>3</v>
      </c>
      <c r="E54" s="85">
        <f t="shared" si="6"/>
        <v>3</v>
      </c>
      <c r="F54" s="85">
        <f t="shared" si="6"/>
        <v>0</v>
      </c>
      <c r="G54" s="86">
        <f t="shared" si="2"/>
        <v>0</v>
      </c>
      <c r="H54" s="86">
        <f t="shared" si="3"/>
        <v>0</v>
      </c>
    </row>
    <row r="55" spans="1:8" s="1" customFormat="1" ht="12.75">
      <c r="A55" s="149" t="s">
        <v>55</v>
      </c>
      <c r="B55" s="145" t="s">
        <v>56</v>
      </c>
      <c r="C55" s="149"/>
      <c r="D55" s="32">
        <f t="shared" si="6"/>
        <v>3</v>
      </c>
      <c r="E55" s="32">
        <f t="shared" si="6"/>
        <v>3</v>
      </c>
      <c r="F55" s="32">
        <f t="shared" si="6"/>
        <v>0</v>
      </c>
      <c r="G55" s="86">
        <f t="shared" si="2"/>
        <v>0</v>
      </c>
      <c r="H55" s="86">
        <f t="shared" si="3"/>
        <v>0</v>
      </c>
    </row>
    <row r="56" spans="1:8" s="16" customFormat="1" ht="40.5" customHeight="1">
      <c r="A56" s="87"/>
      <c r="B56" s="60" t="s">
        <v>281</v>
      </c>
      <c r="C56" s="87" t="s">
        <v>282</v>
      </c>
      <c r="D56" s="88">
        <v>3</v>
      </c>
      <c r="E56" s="88">
        <v>3</v>
      </c>
      <c r="F56" s="88">
        <v>0</v>
      </c>
      <c r="G56" s="86">
        <f t="shared" si="2"/>
        <v>0</v>
      </c>
      <c r="H56" s="86">
        <f t="shared" si="3"/>
        <v>0</v>
      </c>
    </row>
    <row r="57" spans="1:8" s="1" customFormat="1" ht="12.75">
      <c r="A57" s="50">
        <v>1000</v>
      </c>
      <c r="B57" s="45" t="s">
        <v>65</v>
      </c>
      <c r="C57" s="50"/>
      <c r="D57" s="85">
        <f>D58</f>
        <v>18</v>
      </c>
      <c r="E57" s="85">
        <f>E58</f>
        <v>13.5</v>
      </c>
      <c r="F57" s="85">
        <f>F58</f>
        <v>13.5</v>
      </c>
      <c r="G57" s="86">
        <f t="shared" si="2"/>
        <v>0.75</v>
      </c>
      <c r="H57" s="86">
        <f t="shared" si="3"/>
        <v>1</v>
      </c>
    </row>
    <row r="58" spans="1:8" s="1" customFormat="1" ht="12.75">
      <c r="A58" s="149">
        <v>1001</v>
      </c>
      <c r="B58" s="145" t="s">
        <v>192</v>
      </c>
      <c r="C58" s="149" t="s">
        <v>66</v>
      </c>
      <c r="D58" s="32">
        <v>18</v>
      </c>
      <c r="E58" s="32">
        <v>13.5</v>
      </c>
      <c r="F58" s="32">
        <v>13.5</v>
      </c>
      <c r="G58" s="86">
        <f t="shared" si="2"/>
        <v>0.75</v>
      </c>
      <c r="H58" s="86">
        <f t="shared" si="3"/>
        <v>1</v>
      </c>
    </row>
    <row r="59" spans="1:8" s="1" customFormat="1" ht="25.5">
      <c r="A59" s="50"/>
      <c r="B59" s="45" t="s">
        <v>104</v>
      </c>
      <c r="C59" s="50"/>
      <c r="D59" s="32">
        <f>D60</f>
        <v>2229</v>
      </c>
      <c r="E59" s="32">
        <f>E60</f>
        <v>1893.7</v>
      </c>
      <c r="F59" s="32">
        <f>F60</f>
        <v>1893.7</v>
      </c>
      <c r="G59" s="86">
        <f t="shared" si="2"/>
        <v>0.8495737999102737</v>
      </c>
      <c r="H59" s="86">
        <f t="shared" si="3"/>
        <v>1</v>
      </c>
    </row>
    <row r="60" spans="1:8" s="16" customFormat="1" ht="25.5" customHeight="1">
      <c r="A60" s="87"/>
      <c r="B60" s="60" t="s">
        <v>105</v>
      </c>
      <c r="C60" s="87"/>
      <c r="D60" s="88">
        <v>2229</v>
      </c>
      <c r="E60" s="88">
        <v>1893.7</v>
      </c>
      <c r="F60" s="88">
        <v>1893.7</v>
      </c>
      <c r="G60" s="86">
        <f t="shared" si="2"/>
        <v>0.8495737999102737</v>
      </c>
      <c r="H60" s="86">
        <f t="shared" si="3"/>
        <v>1</v>
      </c>
    </row>
    <row r="61" spans="1:8" s="11" customFormat="1" ht="15.75">
      <c r="A61" s="50"/>
      <c r="B61" s="71" t="s">
        <v>72</v>
      </c>
      <c r="C61" s="89"/>
      <c r="D61" s="90">
        <f>D32+D38+D40+D46+D54+D51+D57+D59</f>
        <v>4911.4</v>
      </c>
      <c r="E61" s="90">
        <f>E32+E38+E40+E46+E54+E51+E57+E59</f>
        <v>4159.8</v>
      </c>
      <c r="F61" s="90">
        <f>F32+F38+F40+F46+F54+F51+F57+F59</f>
        <v>3740.4</v>
      </c>
      <c r="G61" s="86">
        <f t="shared" si="2"/>
        <v>0.7615751109663234</v>
      </c>
      <c r="H61" s="86">
        <f t="shared" si="3"/>
        <v>0.8991778450887061</v>
      </c>
    </row>
    <row r="62" spans="1:8" s="1" customFormat="1" ht="25.5">
      <c r="A62" s="150"/>
      <c r="B62" s="145" t="s">
        <v>87</v>
      </c>
      <c r="C62" s="149"/>
      <c r="D62" s="93">
        <f>D59</f>
        <v>2229</v>
      </c>
      <c r="E62" s="93">
        <f>E59</f>
        <v>1893.7</v>
      </c>
      <c r="F62" s="93">
        <f>F59</f>
        <v>1893.7</v>
      </c>
      <c r="G62" s="86">
        <f t="shared" si="2"/>
        <v>0.8495737999102737</v>
      </c>
      <c r="H62" s="86">
        <f t="shared" si="3"/>
        <v>1</v>
      </c>
    </row>
    <row r="63" spans="1:8" s="1" customFormat="1" ht="12.75">
      <c r="A63" s="37"/>
      <c r="B63" s="36"/>
      <c r="C63" s="37"/>
      <c r="D63" s="36"/>
      <c r="E63" s="36"/>
      <c r="F63" s="36"/>
      <c r="G63" s="36"/>
      <c r="H63" s="36"/>
    </row>
    <row r="64" spans="1:8" s="1" customFormat="1" ht="12.75">
      <c r="A64" s="37"/>
      <c r="B64" s="36"/>
      <c r="C64" s="37"/>
      <c r="D64" s="36"/>
      <c r="E64" s="36"/>
      <c r="F64" s="36"/>
      <c r="G64" s="36"/>
      <c r="H64" s="36">
        <v>662.8</v>
      </c>
    </row>
    <row r="65" spans="1:8" s="1" customFormat="1" ht="15">
      <c r="A65" s="37"/>
      <c r="B65" s="38" t="s">
        <v>97</v>
      </c>
      <c r="C65" s="39"/>
      <c r="D65" s="36"/>
      <c r="E65" s="36"/>
      <c r="F65" s="36"/>
      <c r="G65" s="36"/>
      <c r="H65" s="36"/>
    </row>
    <row r="66" spans="1:8" s="1" customFormat="1" ht="15">
      <c r="A66" s="37"/>
      <c r="B66" s="38"/>
      <c r="C66" s="39"/>
      <c r="D66" s="36"/>
      <c r="E66" s="36"/>
      <c r="F66" s="36"/>
      <c r="G66" s="36"/>
      <c r="H66" s="36"/>
    </row>
    <row r="67" spans="1:8" s="1" customFormat="1" ht="15">
      <c r="A67" s="37"/>
      <c r="B67" s="38" t="s">
        <v>88</v>
      </c>
      <c r="C67" s="39"/>
      <c r="D67" s="36"/>
      <c r="E67" s="36"/>
      <c r="F67" s="36"/>
      <c r="G67" s="36"/>
      <c r="H67" s="36"/>
    </row>
    <row r="68" spans="1:8" s="1" customFormat="1" ht="15">
      <c r="A68" s="37"/>
      <c r="B68" s="38" t="s">
        <v>89</v>
      </c>
      <c r="C68" s="39"/>
      <c r="D68" s="36"/>
      <c r="E68" s="36"/>
      <c r="F68" s="36"/>
      <c r="G68" s="36"/>
      <c r="H68" s="36"/>
    </row>
    <row r="69" spans="1:8" s="1" customFormat="1" ht="15">
      <c r="A69" s="37"/>
      <c r="B69" s="38"/>
      <c r="C69" s="39"/>
      <c r="D69" s="36"/>
      <c r="E69" s="36"/>
      <c r="F69" s="36"/>
      <c r="G69" s="36"/>
      <c r="H69" s="36"/>
    </row>
    <row r="70" spans="1:8" s="1" customFormat="1" ht="15">
      <c r="A70" s="37"/>
      <c r="B70" s="38" t="s">
        <v>90</v>
      </c>
      <c r="C70" s="39"/>
      <c r="D70" s="36"/>
      <c r="E70" s="36"/>
      <c r="F70" s="36"/>
      <c r="G70" s="36"/>
      <c r="H70" s="36"/>
    </row>
    <row r="71" spans="1:8" s="1" customFormat="1" ht="15">
      <c r="A71" s="37"/>
      <c r="B71" s="38" t="s">
        <v>91</v>
      </c>
      <c r="C71" s="39"/>
      <c r="D71" s="36"/>
      <c r="E71" s="36"/>
      <c r="F71" s="36"/>
      <c r="G71" s="36"/>
      <c r="H71" s="36"/>
    </row>
    <row r="72" spans="1:8" s="1" customFormat="1" ht="15">
      <c r="A72" s="37"/>
      <c r="B72" s="38"/>
      <c r="C72" s="39"/>
      <c r="D72" s="36"/>
      <c r="E72" s="36"/>
      <c r="F72" s="36"/>
      <c r="G72" s="36"/>
      <c r="H72" s="36"/>
    </row>
    <row r="73" spans="1:8" s="1" customFormat="1" ht="15">
      <c r="A73" s="37"/>
      <c r="B73" s="38" t="s">
        <v>92</v>
      </c>
      <c r="C73" s="39"/>
      <c r="D73" s="36"/>
      <c r="E73" s="36"/>
      <c r="F73" s="36"/>
      <c r="G73" s="36"/>
      <c r="H73" s="36"/>
    </row>
    <row r="74" spans="1:8" s="1" customFormat="1" ht="15">
      <c r="A74" s="37"/>
      <c r="B74" s="38" t="s">
        <v>93</v>
      </c>
      <c r="C74" s="39"/>
      <c r="D74" s="36"/>
      <c r="E74" s="36"/>
      <c r="F74" s="36"/>
      <c r="G74" s="36"/>
      <c r="H74" s="36"/>
    </row>
    <row r="75" spans="1:8" s="1" customFormat="1" ht="15">
      <c r="A75" s="37"/>
      <c r="B75" s="38"/>
      <c r="C75" s="39"/>
      <c r="D75" s="36"/>
      <c r="E75" s="36"/>
      <c r="F75" s="36"/>
      <c r="G75" s="36"/>
      <c r="H75" s="36"/>
    </row>
    <row r="76" spans="1:8" s="1" customFormat="1" ht="15">
      <c r="A76" s="37"/>
      <c r="B76" s="38" t="s">
        <v>94</v>
      </c>
      <c r="C76" s="39"/>
      <c r="D76" s="36"/>
      <c r="E76" s="36"/>
      <c r="F76" s="36"/>
      <c r="G76" s="36"/>
      <c r="H76" s="36"/>
    </row>
    <row r="77" spans="1:8" s="1" customFormat="1" ht="15">
      <c r="A77" s="37"/>
      <c r="B77" s="38" t="s">
        <v>95</v>
      </c>
      <c r="C77" s="39"/>
      <c r="D77" s="36"/>
      <c r="E77" s="36"/>
      <c r="F77" s="36"/>
      <c r="G77" s="36"/>
      <c r="H77" s="36"/>
    </row>
    <row r="78" spans="1:8" s="1" customFormat="1" ht="12.75">
      <c r="A78" s="37"/>
      <c r="B78" s="36"/>
      <c r="C78" s="37"/>
      <c r="D78" s="36"/>
      <c r="E78" s="36"/>
      <c r="F78" s="36"/>
      <c r="G78" s="36"/>
      <c r="H78" s="36"/>
    </row>
    <row r="79" spans="1:8" s="1" customFormat="1" ht="12.75">
      <c r="A79" s="37"/>
      <c r="B79" s="36"/>
      <c r="C79" s="37"/>
      <c r="D79" s="36"/>
      <c r="E79" s="36"/>
      <c r="F79" s="36"/>
      <c r="G79" s="36"/>
      <c r="H79" s="36"/>
    </row>
    <row r="80" spans="1:8" s="1" customFormat="1" ht="15">
      <c r="A80" s="37"/>
      <c r="B80" s="38" t="s">
        <v>96</v>
      </c>
      <c r="C80" s="39"/>
      <c r="D80" s="36"/>
      <c r="E80" s="36"/>
      <c r="F80" s="36"/>
      <c r="G80" s="36"/>
      <c r="H80" s="94">
        <f>H64+F27-F61</f>
        <v>717.4999999999995</v>
      </c>
    </row>
    <row r="81" spans="1:8" s="1" customFormat="1" ht="12.75">
      <c r="A81" s="37"/>
      <c r="B81" s="36"/>
      <c r="C81" s="37"/>
      <c r="D81" s="36"/>
      <c r="E81" s="36"/>
      <c r="F81" s="36"/>
      <c r="G81" s="36"/>
      <c r="H81" s="36"/>
    </row>
    <row r="82" spans="1:8" s="1" customFormat="1" ht="12.75">
      <c r="A82" s="37"/>
      <c r="B82" s="36"/>
      <c r="C82" s="37"/>
      <c r="D82" s="36"/>
      <c r="E82" s="36"/>
      <c r="F82" s="36"/>
      <c r="G82" s="36"/>
      <c r="H82" s="36"/>
    </row>
    <row r="83" spans="1:8" s="1" customFormat="1" ht="15">
      <c r="A83" s="37"/>
      <c r="B83" s="38" t="s">
        <v>98</v>
      </c>
      <c r="C83" s="39"/>
      <c r="D83" s="36"/>
      <c r="E83" s="36"/>
      <c r="F83" s="36"/>
      <c r="G83" s="36"/>
      <c r="H83" s="36"/>
    </row>
    <row r="84" spans="1:8" s="1" customFormat="1" ht="15">
      <c r="A84" s="37"/>
      <c r="B84" s="38" t="s">
        <v>99</v>
      </c>
      <c r="C84" s="39"/>
      <c r="D84" s="36"/>
      <c r="E84" s="36"/>
      <c r="F84" s="36"/>
      <c r="G84" s="36"/>
      <c r="H84" s="36"/>
    </row>
    <row r="85" spans="1:8" s="1" customFormat="1" ht="15">
      <c r="A85" s="37"/>
      <c r="B85" s="38" t="s">
        <v>100</v>
      </c>
      <c r="C85" s="39"/>
      <c r="D85" s="36"/>
      <c r="E85" s="36"/>
      <c r="F85" s="36"/>
      <c r="G85" s="36"/>
      <c r="H85" s="36"/>
    </row>
  </sheetData>
  <sheetProtection/>
  <mergeCells count="16"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3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7.28125" style="36" customWidth="1"/>
    <col min="2" max="2" width="34.57421875" style="36" customWidth="1"/>
    <col min="3" max="3" width="11.57421875" style="37" hidden="1" customWidth="1"/>
    <col min="4" max="5" width="12.7109375" style="36" customWidth="1"/>
    <col min="6" max="7" width="11.421875" style="36" customWidth="1"/>
    <col min="8" max="8" width="10.7109375" style="36" customWidth="1"/>
    <col min="9" max="16384" width="9.140625" style="1" customWidth="1"/>
  </cols>
  <sheetData>
    <row r="1" spans="1:8" s="5" customFormat="1" ht="60" customHeight="1">
      <c r="A1" s="151" t="s">
        <v>376</v>
      </c>
      <c r="B1" s="151"/>
      <c r="C1" s="151"/>
      <c r="D1" s="151"/>
      <c r="E1" s="151"/>
      <c r="F1" s="151"/>
      <c r="G1" s="151"/>
      <c r="H1" s="151"/>
    </row>
    <row r="2" spans="1:8" ht="12.75" customHeight="1">
      <c r="A2" s="40"/>
      <c r="B2" s="160" t="s">
        <v>6</v>
      </c>
      <c r="C2" s="41"/>
      <c r="D2" s="155" t="s">
        <v>7</v>
      </c>
      <c r="E2" s="153" t="s">
        <v>349</v>
      </c>
      <c r="F2" s="155" t="s">
        <v>8</v>
      </c>
      <c r="G2" s="182" t="s">
        <v>153</v>
      </c>
      <c r="H2" s="153" t="s">
        <v>350</v>
      </c>
    </row>
    <row r="3" spans="1:8" ht="28.5" customHeight="1">
      <c r="A3" s="143"/>
      <c r="B3" s="160"/>
      <c r="C3" s="41"/>
      <c r="D3" s="155"/>
      <c r="E3" s="154"/>
      <c r="F3" s="155"/>
      <c r="G3" s="183"/>
      <c r="H3" s="154"/>
    </row>
    <row r="4" spans="1:8" ht="15">
      <c r="A4" s="143"/>
      <c r="B4" s="141" t="s">
        <v>86</v>
      </c>
      <c r="C4" s="148"/>
      <c r="D4" s="144">
        <f>D5+D6+D7+D8+D9+D10+D11+D12+D13+D14+D15+D16+D17+D18+D19</f>
        <v>2830.3</v>
      </c>
      <c r="E4" s="144">
        <f>E5+E6+E7+E8+E9+E10+E11+E12+E13+E14+E15+E16+E17+E18+E19</f>
        <v>2042.3</v>
      </c>
      <c r="F4" s="144">
        <f>F5+F6+F7+F8+F9+F10+F11+F12+F13+F14+F15+F16+F17+F18+F19</f>
        <v>2257.2</v>
      </c>
      <c r="G4" s="35">
        <f>F4/D4</f>
        <v>0.7975126311698405</v>
      </c>
      <c r="H4" s="35">
        <f>F4/E4</f>
        <v>1.1052245017872007</v>
      </c>
    </row>
    <row r="5" spans="1:8" ht="15">
      <c r="A5" s="143"/>
      <c r="B5" s="145" t="s">
        <v>10</v>
      </c>
      <c r="C5" s="149"/>
      <c r="D5" s="32">
        <v>300</v>
      </c>
      <c r="E5" s="32">
        <v>220</v>
      </c>
      <c r="F5" s="32">
        <v>183</v>
      </c>
      <c r="G5" s="35">
        <f aca="true" t="shared" si="0" ref="G5:G27">F5/D5</f>
        <v>0.61</v>
      </c>
      <c r="H5" s="35">
        <f aca="true" t="shared" si="1" ref="H5:H27">F5/E5</f>
        <v>0.8318181818181818</v>
      </c>
    </row>
    <row r="6" spans="1:8" ht="15">
      <c r="A6" s="143"/>
      <c r="B6" s="145" t="s">
        <v>316</v>
      </c>
      <c r="C6" s="149"/>
      <c r="D6" s="32">
        <v>590.3</v>
      </c>
      <c r="E6" s="32">
        <v>590.3</v>
      </c>
      <c r="F6" s="32">
        <v>608.3</v>
      </c>
      <c r="G6" s="35">
        <f t="shared" si="0"/>
        <v>1.0304929696764358</v>
      </c>
      <c r="H6" s="35">
        <f t="shared" si="1"/>
        <v>1.0304929696764358</v>
      </c>
    </row>
    <row r="7" spans="1:8" ht="15">
      <c r="A7" s="143"/>
      <c r="B7" s="145" t="s">
        <v>12</v>
      </c>
      <c r="C7" s="149"/>
      <c r="D7" s="32">
        <v>380</v>
      </c>
      <c r="E7" s="32">
        <v>295</v>
      </c>
      <c r="F7" s="32">
        <v>179.9</v>
      </c>
      <c r="G7" s="35">
        <f t="shared" si="0"/>
        <v>0.47342105263157896</v>
      </c>
      <c r="H7" s="35">
        <f t="shared" si="1"/>
        <v>0.6098305084745763</v>
      </c>
    </row>
    <row r="8" spans="1:8" ht="15">
      <c r="A8" s="143"/>
      <c r="B8" s="145" t="s">
        <v>13</v>
      </c>
      <c r="C8" s="149"/>
      <c r="D8" s="32">
        <v>160</v>
      </c>
      <c r="E8" s="32">
        <v>90</v>
      </c>
      <c r="F8" s="32">
        <v>86</v>
      </c>
      <c r="G8" s="35">
        <f t="shared" si="0"/>
        <v>0.5375</v>
      </c>
      <c r="H8" s="35">
        <f t="shared" si="1"/>
        <v>0.9555555555555556</v>
      </c>
    </row>
    <row r="9" spans="1:8" ht="15">
      <c r="A9" s="143"/>
      <c r="B9" s="145" t="s">
        <v>14</v>
      </c>
      <c r="C9" s="149"/>
      <c r="D9" s="32">
        <v>1300</v>
      </c>
      <c r="E9" s="32">
        <v>774</v>
      </c>
      <c r="F9" s="32">
        <v>1073</v>
      </c>
      <c r="G9" s="35">
        <f t="shared" si="0"/>
        <v>0.8253846153846154</v>
      </c>
      <c r="H9" s="35">
        <f t="shared" si="1"/>
        <v>1.3863049095607236</v>
      </c>
    </row>
    <row r="10" spans="1:8" ht="15">
      <c r="A10" s="143"/>
      <c r="B10" s="145" t="s">
        <v>111</v>
      </c>
      <c r="C10" s="149"/>
      <c r="D10" s="32">
        <v>10</v>
      </c>
      <c r="E10" s="32">
        <v>7</v>
      </c>
      <c r="F10" s="32">
        <v>21</v>
      </c>
      <c r="G10" s="35">
        <f t="shared" si="0"/>
        <v>2.1</v>
      </c>
      <c r="H10" s="35">
        <f t="shared" si="1"/>
        <v>3</v>
      </c>
    </row>
    <row r="11" spans="1:8" ht="15">
      <c r="A11" s="143"/>
      <c r="B11" s="145" t="s">
        <v>15</v>
      </c>
      <c r="C11" s="149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5">
      <c r="A12" s="143"/>
      <c r="B12" s="145" t="s">
        <v>16</v>
      </c>
      <c r="C12" s="149"/>
      <c r="D12" s="32">
        <v>90</v>
      </c>
      <c r="E12" s="32">
        <v>66</v>
      </c>
      <c r="F12" s="32">
        <v>99.9</v>
      </c>
      <c r="G12" s="35">
        <f t="shared" si="0"/>
        <v>1.11</v>
      </c>
      <c r="H12" s="35">
        <f t="shared" si="1"/>
        <v>1.5136363636363637</v>
      </c>
    </row>
    <row r="13" spans="1:8" ht="15">
      <c r="A13" s="143"/>
      <c r="B13" s="145" t="s">
        <v>17</v>
      </c>
      <c r="C13" s="149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>
      <c r="A14" s="143"/>
      <c r="B14" s="145" t="s">
        <v>19</v>
      </c>
      <c r="C14" s="149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15">
      <c r="A15" s="143"/>
      <c r="B15" s="145" t="s">
        <v>20</v>
      </c>
      <c r="C15" s="149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5.5">
      <c r="A16" s="143"/>
      <c r="B16" s="145" t="s">
        <v>21</v>
      </c>
      <c r="C16" s="149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15">
      <c r="A17" s="143"/>
      <c r="B17" s="145" t="s">
        <v>392</v>
      </c>
      <c r="C17" s="149"/>
      <c r="D17" s="32">
        <v>0</v>
      </c>
      <c r="E17" s="32">
        <v>0</v>
      </c>
      <c r="F17" s="32">
        <v>6.1</v>
      </c>
      <c r="G17" s="35">
        <v>0</v>
      </c>
      <c r="H17" s="35">
        <v>0</v>
      </c>
    </row>
    <row r="18" spans="1:8" ht="15">
      <c r="A18" s="143"/>
      <c r="B18" s="145" t="s">
        <v>125</v>
      </c>
      <c r="C18" s="149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5">
      <c r="A19" s="143"/>
      <c r="B19" s="145" t="s">
        <v>26</v>
      </c>
      <c r="C19" s="149"/>
      <c r="D19" s="32">
        <v>0</v>
      </c>
      <c r="E19" s="32">
        <v>0</v>
      </c>
      <c r="F19" s="32">
        <v>0</v>
      </c>
      <c r="G19" s="35">
        <v>0</v>
      </c>
      <c r="H19" s="35">
        <v>0</v>
      </c>
    </row>
    <row r="20" spans="1:8" ht="25.5">
      <c r="A20" s="143"/>
      <c r="B20" s="45" t="s">
        <v>85</v>
      </c>
      <c r="C20" s="50"/>
      <c r="D20" s="32">
        <f>D21+D22+D23+D25+D24</f>
        <v>1797.5</v>
      </c>
      <c r="E20" s="32">
        <f>E21+E22+E23+E25+E24</f>
        <v>1536.6</v>
      </c>
      <c r="F20" s="32">
        <f>F21+F22+F23+F25+F24</f>
        <v>229.6</v>
      </c>
      <c r="G20" s="35">
        <f t="shared" si="0"/>
        <v>0.1277329624478442</v>
      </c>
      <c r="H20" s="35">
        <f t="shared" si="1"/>
        <v>0.14942079916699205</v>
      </c>
    </row>
    <row r="21" spans="1:8" ht="15">
      <c r="A21" s="143"/>
      <c r="B21" s="145" t="s">
        <v>28</v>
      </c>
      <c r="C21" s="149"/>
      <c r="D21" s="32">
        <v>885.2</v>
      </c>
      <c r="E21" s="32">
        <v>663.9</v>
      </c>
      <c r="F21" s="32">
        <v>75.6</v>
      </c>
      <c r="G21" s="35">
        <f t="shared" si="0"/>
        <v>0.08540442837776772</v>
      </c>
      <c r="H21" s="35">
        <f t="shared" si="1"/>
        <v>0.11387257117035697</v>
      </c>
    </row>
    <row r="22" spans="1:8" ht="15">
      <c r="A22" s="143"/>
      <c r="B22" s="145" t="s">
        <v>106</v>
      </c>
      <c r="C22" s="149"/>
      <c r="D22" s="32">
        <f>154.5-0.5</f>
        <v>154</v>
      </c>
      <c r="E22" s="32">
        <v>154</v>
      </c>
      <c r="F22" s="32">
        <v>154</v>
      </c>
      <c r="G22" s="35">
        <f t="shared" si="0"/>
        <v>1</v>
      </c>
      <c r="H22" s="35">
        <f t="shared" si="1"/>
        <v>1</v>
      </c>
    </row>
    <row r="23" spans="1:8" ht="15">
      <c r="A23" s="143"/>
      <c r="B23" s="145" t="s">
        <v>71</v>
      </c>
      <c r="C23" s="149"/>
      <c r="D23" s="32">
        <v>758.3</v>
      </c>
      <c r="E23" s="32">
        <v>718.7</v>
      </c>
      <c r="F23" s="32">
        <v>0</v>
      </c>
      <c r="G23" s="35">
        <f t="shared" si="0"/>
        <v>0</v>
      </c>
      <c r="H23" s="35">
        <f t="shared" si="1"/>
        <v>0</v>
      </c>
    </row>
    <row r="24" spans="1:8" ht="32.25" customHeight="1" thickBot="1">
      <c r="A24" s="143"/>
      <c r="B24" s="82" t="s">
        <v>161</v>
      </c>
      <c r="C24" s="83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5.5">
      <c r="A25" s="143"/>
      <c r="B25" s="145" t="s">
        <v>31</v>
      </c>
      <c r="C25" s="149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18.75">
      <c r="A26" s="143"/>
      <c r="B26" s="47" t="s">
        <v>32</v>
      </c>
      <c r="C26" s="84"/>
      <c r="D26" s="144">
        <f>D4+D20</f>
        <v>4627.8</v>
      </c>
      <c r="E26" s="144">
        <f>E4+E20</f>
        <v>3578.8999999999996</v>
      </c>
      <c r="F26" s="144">
        <f>F4+F20</f>
        <v>2486.7999999999997</v>
      </c>
      <c r="G26" s="35">
        <f t="shared" si="0"/>
        <v>0.5373611651324602</v>
      </c>
      <c r="H26" s="35">
        <f t="shared" si="1"/>
        <v>0.6948503730196429</v>
      </c>
    </row>
    <row r="27" spans="1:8" ht="15">
      <c r="A27" s="143"/>
      <c r="B27" s="145" t="s">
        <v>112</v>
      </c>
      <c r="C27" s="149"/>
      <c r="D27" s="32">
        <f>D4</f>
        <v>2830.3</v>
      </c>
      <c r="E27" s="32">
        <f>E4</f>
        <v>2042.3</v>
      </c>
      <c r="F27" s="32">
        <f>F4</f>
        <v>2257.2</v>
      </c>
      <c r="G27" s="35">
        <f t="shared" si="0"/>
        <v>0.7975126311698405</v>
      </c>
      <c r="H27" s="35">
        <f t="shared" si="1"/>
        <v>1.1052245017872007</v>
      </c>
    </row>
    <row r="28" spans="1:8" ht="12.75">
      <c r="A28" s="163"/>
      <c r="B28" s="173"/>
      <c r="C28" s="173"/>
      <c r="D28" s="173"/>
      <c r="E28" s="173"/>
      <c r="F28" s="173"/>
      <c r="G28" s="173"/>
      <c r="H28" s="174"/>
    </row>
    <row r="29" spans="1:8" ht="17.25" customHeight="1">
      <c r="A29" s="152" t="s">
        <v>165</v>
      </c>
      <c r="B29" s="160" t="s">
        <v>33</v>
      </c>
      <c r="C29" s="161" t="s">
        <v>206</v>
      </c>
      <c r="D29" s="156" t="s">
        <v>7</v>
      </c>
      <c r="E29" s="153" t="s">
        <v>349</v>
      </c>
      <c r="F29" s="191" t="s">
        <v>8</v>
      </c>
      <c r="G29" s="182" t="s">
        <v>153</v>
      </c>
      <c r="H29" s="153" t="s">
        <v>350</v>
      </c>
    </row>
    <row r="30" spans="1:8" ht="15" customHeight="1">
      <c r="A30" s="152"/>
      <c r="B30" s="160"/>
      <c r="C30" s="162"/>
      <c r="D30" s="156"/>
      <c r="E30" s="154"/>
      <c r="F30" s="192"/>
      <c r="G30" s="183"/>
      <c r="H30" s="154"/>
    </row>
    <row r="31" spans="1:8" ht="25.5">
      <c r="A31" s="50" t="s">
        <v>73</v>
      </c>
      <c r="B31" s="45" t="s">
        <v>34</v>
      </c>
      <c r="C31" s="50"/>
      <c r="D31" s="85">
        <f>D32+D33+D34</f>
        <v>2410.5</v>
      </c>
      <c r="E31" s="85">
        <f>E32+E33+E34</f>
        <v>1878.3000000000002</v>
      </c>
      <c r="F31" s="85">
        <f>F32+F33+F34</f>
        <v>1344.5</v>
      </c>
      <c r="G31" s="86">
        <f>F31/D31</f>
        <v>0.5577680979049989</v>
      </c>
      <c r="H31" s="86">
        <f>F31/E31</f>
        <v>0.7158068466166213</v>
      </c>
    </row>
    <row r="32" spans="1:8" ht="63.75" customHeight="1">
      <c r="A32" s="149" t="s">
        <v>76</v>
      </c>
      <c r="B32" s="145" t="s">
        <v>169</v>
      </c>
      <c r="C32" s="149" t="s">
        <v>76</v>
      </c>
      <c r="D32" s="32">
        <v>2396.1</v>
      </c>
      <c r="E32" s="32">
        <v>1863.9</v>
      </c>
      <c r="F32" s="32">
        <v>1344.5</v>
      </c>
      <c r="G32" s="86">
        <f aca="true" t="shared" si="2" ref="G32:G60">F32/D32</f>
        <v>0.5611201535829056</v>
      </c>
      <c r="H32" s="86">
        <f aca="true" t="shared" si="3" ref="H32:H60">F32/E32</f>
        <v>0.7213369815977252</v>
      </c>
    </row>
    <row r="33" spans="1:8" ht="12.75">
      <c r="A33" s="149" t="s">
        <v>78</v>
      </c>
      <c r="B33" s="145" t="s">
        <v>39</v>
      </c>
      <c r="C33" s="149" t="s">
        <v>78</v>
      </c>
      <c r="D33" s="32">
        <v>10</v>
      </c>
      <c r="E33" s="32">
        <v>10</v>
      </c>
      <c r="F33" s="32">
        <v>0</v>
      </c>
      <c r="G33" s="86">
        <f t="shared" si="2"/>
        <v>0</v>
      </c>
      <c r="H33" s="86">
        <f t="shared" si="3"/>
        <v>0</v>
      </c>
    </row>
    <row r="34" spans="1:8" ht="12.75">
      <c r="A34" s="149" t="s">
        <v>135</v>
      </c>
      <c r="B34" s="145" t="s">
        <v>132</v>
      </c>
      <c r="C34" s="149"/>
      <c r="D34" s="32">
        <f>D35+D36</f>
        <v>4.4</v>
      </c>
      <c r="E34" s="32">
        <f>E35+E36</f>
        <v>4.4</v>
      </c>
      <c r="F34" s="32">
        <v>0</v>
      </c>
      <c r="G34" s="86">
        <f t="shared" si="2"/>
        <v>0</v>
      </c>
      <c r="H34" s="86">
        <f t="shared" si="3"/>
        <v>0</v>
      </c>
    </row>
    <row r="35" spans="1:8" s="16" customFormat="1" ht="25.5">
      <c r="A35" s="87"/>
      <c r="B35" s="60" t="s">
        <v>121</v>
      </c>
      <c r="C35" s="87" t="s">
        <v>226</v>
      </c>
      <c r="D35" s="88">
        <v>4.4</v>
      </c>
      <c r="E35" s="88">
        <v>4.4</v>
      </c>
      <c r="F35" s="88">
        <v>0</v>
      </c>
      <c r="G35" s="86">
        <f t="shared" si="2"/>
        <v>0</v>
      </c>
      <c r="H35" s="86">
        <f t="shared" si="3"/>
        <v>0</v>
      </c>
    </row>
    <row r="36" spans="1:8" s="16" customFormat="1" ht="21" customHeight="1" hidden="1">
      <c r="A36" s="87"/>
      <c r="B36" s="60" t="s">
        <v>216</v>
      </c>
      <c r="C36" s="87" t="s">
        <v>201</v>
      </c>
      <c r="D36" s="88">
        <v>0</v>
      </c>
      <c r="E36" s="88">
        <v>0</v>
      </c>
      <c r="F36" s="88">
        <v>0</v>
      </c>
      <c r="G36" s="86" t="e">
        <f t="shared" si="2"/>
        <v>#DIV/0!</v>
      </c>
      <c r="H36" s="86" t="e">
        <f t="shared" si="3"/>
        <v>#DIV/0!</v>
      </c>
    </row>
    <row r="37" spans="1:8" ht="25.5" customHeight="1">
      <c r="A37" s="50" t="s">
        <v>115</v>
      </c>
      <c r="B37" s="45" t="s">
        <v>108</v>
      </c>
      <c r="C37" s="50"/>
      <c r="D37" s="85">
        <f>D38</f>
        <v>154</v>
      </c>
      <c r="E37" s="85">
        <f>E38</f>
        <v>154</v>
      </c>
      <c r="F37" s="85">
        <f>F38</f>
        <v>94.6</v>
      </c>
      <c r="G37" s="86">
        <f t="shared" si="2"/>
        <v>0.6142857142857142</v>
      </c>
      <c r="H37" s="86">
        <f t="shared" si="3"/>
        <v>0.6142857142857142</v>
      </c>
    </row>
    <row r="38" spans="1:8" ht="38.25">
      <c r="A38" s="149" t="s">
        <v>116</v>
      </c>
      <c r="B38" s="145" t="s">
        <v>175</v>
      </c>
      <c r="C38" s="149" t="s">
        <v>284</v>
      </c>
      <c r="D38" s="32">
        <f>154.5-0.5</f>
        <v>154</v>
      </c>
      <c r="E38" s="32">
        <v>154</v>
      </c>
      <c r="F38" s="32">
        <v>94.6</v>
      </c>
      <c r="G38" s="86">
        <f t="shared" si="2"/>
        <v>0.6142857142857142</v>
      </c>
      <c r="H38" s="86">
        <f t="shared" si="3"/>
        <v>0.6142857142857142</v>
      </c>
    </row>
    <row r="39" spans="1:8" ht="25.5" hidden="1">
      <c r="A39" s="50" t="s">
        <v>79</v>
      </c>
      <c r="B39" s="45" t="s">
        <v>42</v>
      </c>
      <c r="C39" s="50"/>
      <c r="D39" s="85">
        <f aca="true" t="shared" si="4" ref="D39:F40">D40</f>
        <v>0</v>
      </c>
      <c r="E39" s="85">
        <f t="shared" si="4"/>
        <v>0</v>
      </c>
      <c r="F39" s="85">
        <f t="shared" si="4"/>
        <v>0</v>
      </c>
      <c r="G39" s="86" t="e">
        <f t="shared" si="2"/>
        <v>#DIV/0!</v>
      </c>
      <c r="H39" s="86" t="e">
        <f t="shared" si="3"/>
        <v>#DIV/0!</v>
      </c>
    </row>
    <row r="40" spans="1:8" ht="12.75" hidden="1">
      <c r="A40" s="149" t="s">
        <v>117</v>
      </c>
      <c r="B40" s="145" t="s">
        <v>110</v>
      </c>
      <c r="C40" s="149"/>
      <c r="D40" s="32">
        <f t="shared" si="4"/>
        <v>0</v>
      </c>
      <c r="E40" s="32">
        <f t="shared" si="4"/>
        <v>0</v>
      </c>
      <c r="F40" s="32">
        <f t="shared" si="4"/>
        <v>0</v>
      </c>
      <c r="G40" s="86" t="e">
        <f t="shared" si="2"/>
        <v>#DIV/0!</v>
      </c>
      <c r="H40" s="86" t="e">
        <f t="shared" si="3"/>
        <v>#DIV/0!</v>
      </c>
    </row>
    <row r="41" spans="1:8" s="16" customFormat="1" ht="38.25" hidden="1">
      <c r="A41" s="87"/>
      <c r="B41" s="60" t="s">
        <v>119</v>
      </c>
      <c r="C41" s="87" t="s">
        <v>217</v>
      </c>
      <c r="D41" s="88">
        <v>0</v>
      </c>
      <c r="E41" s="88">
        <v>0</v>
      </c>
      <c r="F41" s="88">
        <v>0</v>
      </c>
      <c r="G41" s="86" t="e">
        <f t="shared" si="2"/>
        <v>#DIV/0!</v>
      </c>
      <c r="H41" s="86" t="e">
        <f t="shared" si="3"/>
        <v>#DIV/0!</v>
      </c>
    </row>
    <row r="42" spans="1:8" s="16" customFormat="1" ht="12.75" hidden="1">
      <c r="A42" s="50" t="s">
        <v>80</v>
      </c>
      <c r="B42" s="45" t="s">
        <v>44</v>
      </c>
      <c r="C42" s="50"/>
      <c r="D42" s="85">
        <f aca="true" t="shared" si="5" ref="D42:F43">D43</f>
        <v>0</v>
      </c>
      <c r="E42" s="85">
        <f t="shared" si="5"/>
        <v>0</v>
      </c>
      <c r="F42" s="85">
        <f t="shared" si="5"/>
        <v>0</v>
      </c>
      <c r="G42" s="86" t="e">
        <f t="shared" si="2"/>
        <v>#DIV/0!</v>
      </c>
      <c r="H42" s="86" t="e">
        <f t="shared" si="3"/>
        <v>#DIV/0!</v>
      </c>
    </row>
    <row r="43" spans="1:8" s="16" customFormat="1" ht="31.5" customHeight="1" hidden="1">
      <c r="A43" s="146" t="s">
        <v>81</v>
      </c>
      <c r="B43" s="70" t="s">
        <v>130</v>
      </c>
      <c r="C43" s="149"/>
      <c r="D43" s="32">
        <f t="shared" si="5"/>
        <v>0</v>
      </c>
      <c r="E43" s="32">
        <f t="shared" si="5"/>
        <v>0</v>
      </c>
      <c r="F43" s="32">
        <f t="shared" si="5"/>
        <v>0</v>
      </c>
      <c r="G43" s="86" t="e">
        <f t="shared" si="2"/>
        <v>#DIV/0!</v>
      </c>
      <c r="H43" s="86" t="e">
        <f t="shared" si="3"/>
        <v>#DIV/0!</v>
      </c>
    </row>
    <row r="44" spans="1:8" s="16" customFormat="1" ht="33" customHeight="1" hidden="1">
      <c r="A44" s="87"/>
      <c r="B44" s="63" t="s">
        <v>130</v>
      </c>
      <c r="C44" s="87" t="s">
        <v>298</v>
      </c>
      <c r="D44" s="88">
        <f>0</f>
        <v>0</v>
      </c>
      <c r="E44" s="88">
        <f>0</f>
        <v>0</v>
      </c>
      <c r="F44" s="88">
        <f>0</f>
        <v>0</v>
      </c>
      <c r="G44" s="86" t="e">
        <f t="shared" si="2"/>
        <v>#DIV/0!</v>
      </c>
      <c r="H44" s="86" t="e">
        <f t="shared" si="3"/>
        <v>#DIV/0!</v>
      </c>
    </row>
    <row r="45" spans="1:8" ht="25.5">
      <c r="A45" s="50" t="s">
        <v>82</v>
      </c>
      <c r="B45" s="45" t="s">
        <v>45</v>
      </c>
      <c r="C45" s="50"/>
      <c r="D45" s="85">
        <f>D46</f>
        <v>455</v>
      </c>
      <c r="E45" s="85">
        <f>E46</f>
        <v>331.2</v>
      </c>
      <c r="F45" s="85">
        <f>F46</f>
        <v>300.4</v>
      </c>
      <c r="G45" s="86">
        <f t="shared" si="2"/>
        <v>0.6602197802197801</v>
      </c>
      <c r="H45" s="86">
        <f t="shared" si="3"/>
        <v>0.9070048309178743</v>
      </c>
    </row>
    <row r="46" spans="1:8" ht="12.75">
      <c r="A46" s="149" t="s">
        <v>48</v>
      </c>
      <c r="B46" s="145" t="s">
        <v>49</v>
      </c>
      <c r="C46" s="149"/>
      <c r="D46" s="32">
        <f>D47+D48+D49</f>
        <v>455</v>
      </c>
      <c r="E46" s="32">
        <f>E47+E48+E49</f>
        <v>331.2</v>
      </c>
      <c r="F46" s="32">
        <f>F47+F48+F49</f>
        <v>300.4</v>
      </c>
      <c r="G46" s="86">
        <f t="shared" si="2"/>
        <v>0.6602197802197801</v>
      </c>
      <c r="H46" s="86">
        <f t="shared" si="3"/>
        <v>0.9070048309178743</v>
      </c>
    </row>
    <row r="47" spans="1:8" s="16" customFormat="1" ht="12.75">
      <c r="A47" s="87"/>
      <c r="B47" s="60" t="s">
        <v>103</v>
      </c>
      <c r="C47" s="87" t="s">
        <v>273</v>
      </c>
      <c r="D47" s="88">
        <v>310</v>
      </c>
      <c r="E47" s="88">
        <v>246.2</v>
      </c>
      <c r="F47" s="88">
        <v>246.1</v>
      </c>
      <c r="G47" s="86">
        <f t="shared" si="2"/>
        <v>0.7938709677419354</v>
      </c>
      <c r="H47" s="86">
        <f t="shared" si="3"/>
        <v>0.9995938261575955</v>
      </c>
    </row>
    <row r="48" spans="1:8" s="16" customFormat="1" ht="22.5" customHeight="1">
      <c r="A48" s="87"/>
      <c r="B48" s="60" t="s">
        <v>278</v>
      </c>
      <c r="C48" s="87" t="s">
        <v>274</v>
      </c>
      <c r="D48" s="88">
        <v>25</v>
      </c>
      <c r="E48" s="88">
        <v>25</v>
      </c>
      <c r="F48" s="88">
        <v>15.3</v>
      </c>
      <c r="G48" s="86">
        <f t="shared" si="2"/>
        <v>0.612</v>
      </c>
      <c r="H48" s="86">
        <f t="shared" si="3"/>
        <v>0.612</v>
      </c>
    </row>
    <row r="49" spans="1:8" s="16" customFormat="1" ht="29.25" customHeight="1">
      <c r="A49" s="87"/>
      <c r="B49" s="60" t="s">
        <v>188</v>
      </c>
      <c r="C49" s="87" t="s">
        <v>279</v>
      </c>
      <c r="D49" s="88">
        <v>120</v>
      </c>
      <c r="E49" s="88">
        <v>60</v>
      </c>
      <c r="F49" s="88">
        <f>39</f>
        <v>39</v>
      </c>
      <c r="G49" s="86">
        <f t="shared" si="2"/>
        <v>0.325</v>
      </c>
      <c r="H49" s="86">
        <f t="shared" si="3"/>
        <v>0.65</v>
      </c>
    </row>
    <row r="50" spans="1:8" ht="27" customHeight="1">
      <c r="A50" s="64" t="s">
        <v>133</v>
      </c>
      <c r="B50" s="147" t="s">
        <v>131</v>
      </c>
      <c r="C50" s="64"/>
      <c r="D50" s="32">
        <f aca="true" t="shared" si="6" ref="D50:F51">D51</f>
        <v>1</v>
      </c>
      <c r="E50" s="32">
        <f t="shared" si="6"/>
        <v>1</v>
      </c>
      <c r="F50" s="32">
        <f t="shared" si="6"/>
        <v>0.3</v>
      </c>
      <c r="G50" s="86">
        <f t="shared" si="2"/>
        <v>0.3</v>
      </c>
      <c r="H50" s="86">
        <f t="shared" si="3"/>
        <v>0.3</v>
      </c>
    </row>
    <row r="51" spans="1:8" ht="29.25" customHeight="1">
      <c r="A51" s="146" t="s">
        <v>127</v>
      </c>
      <c r="B51" s="70" t="s">
        <v>134</v>
      </c>
      <c r="C51" s="146"/>
      <c r="D51" s="32">
        <f t="shared" si="6"/>
        <v>1</v>
      </c>
      <c r="E51" s="32">
        <f t="shared" si="6"/>
        <v>1</v>
      </c>
      <c r="F51" s="32">
        <f t="shared" si="6"/>
        <v>0.3</v>
      </c>
      <c r="G51" s="86">
        <f t="shared" si="2"/>
        <v>0.3</v>
      </c>
      <c r="H51" s="86">
        <f t="shared" si="3"/>
        <v>0.3</v>
      </c>
    </row>
    <row r="52" spans="1:8" s="16" customFormat="1" ht="30.75" customHeight="1">
      <c r="A52" s="87"/>
      <c r="B52" s="60" t="s">
        <v>287</v>
      </c>
      <c r="C52" s="87" t="s">
        <v>280</v>
      </c>
      <c r="D52" s="88">
        <v>1</v>
      </c>
      <c r="E52" s="88">
        <v>1</v>
      </c>
      <c r="F52" s="88">
        <v>0.3</v>
      </c>
      <c r="G52" s="86">
        <f t="shared" si="2"/>
        <v>0.3</v>
      </c>
      <c r="H52" s="86">
        <f t="shared" si="3"/>
        <v>0.3</v>
      </c>
    </row>
    <row r="53" spans="1:8" ht="17.25" customHeight="1">
      <c r="A53" s="50" t="s">
        <v>50</v>
      </c>
      <c r="B53" s="45" t="s">
        <v>51</v>
      </c>
      <c r="C53" s="50"/>
      <c r="D53" s="85">
        <f aca="true" t="shared" si="7" ref="D53:F54">D54</f>
        <v>3</v>
      </c>
      <c r="E53" s="85">
        <f t="shared" si="7"/>
        <v>3</v>
      </c>
      <c r="F53" s="85">
        <f t="shared" si="7"/>
        <v>0</v>
      </c>
      <c r="G53" s="86">
        <f t="shared" si="2"/>
        <v>0</v>
      </c>
      <c r="H53" s="86">
        <f t="shared" si="3"/>
        <v>0</v>
      </c>
    </row>
    <row r="54" spans="1:8" ht="18" customHeight="1">
      <c r="A54" s="149" t="s">
        <v>55</v>
      </c>
      <c r="B54" s="145" t="s">
        <v>56</v>
      </c>
      <c r="C54" s="149"/>
      <c r="D54" s="32">
        <f t="shared" si="7"/>
        <v>3</v>
      </c>
      <c r="E54" s="32">
        <f t="shared" si="7"/>
        <v>3</v>
      </c>
      <c r="F54" s="32">
        <f t="shared" si="7"/>
        <v>0</v>
      </c>
      <c r="G54" s="86">
        <f t="shared" si="2"/>
        <v>0</v>
      </c>
      <c r="H54" s="86">
        <f t="shared" si="3"/>
        <v>0</v>
      </c>
    </row>
    <row r="55" spans="1:8" s="16" customFormat="1" ht="30.75" customHeight="1">
      <c r="A55" s="87"/>
      <c r="B55" s="60" t="s">
        <v>281</v>
      </c>
      <c r="C55" s="87" t="s">
        <v>282</v>
      </c>
      <c r="D55" s="88">
        <v>3</v>
      </c>
      <c r="E55" s="88">
        <v>3</v>
      </c>
      <c r="F55" s="88">
        <v>0</v>
      </c>
      <c r="G55" s="86">
        <f t="shared" si="2"/>
        <v>0</v>
      </c>
      <c r="H55" s="86">
        <f t="shared" si="3"/>
        <v>0</v>
      </c>
    </row>
    <row r="56" spans="1:8" s="16" customFormat="1" ht="24" customHeight="1">
      <c r="A56" s="50">
        <v>1001</v>
      </c>
      <c r="B56" s="45" t="s">
        <v>192</v>
      </c>
      <c r="C56" s="149" t="s">
        <v>5</v>
      </c>
      <c r="D56" s="32">
        <v>30</v>
      </c>
      <c r="E56" s="32">
        <v>22.5</v>
      </c>
      <c r="F56" s="32">
        <v>22.5</v>
      </c>
      <c r="G56" s="86">
        <f t="shared" si="2"/>
        <v>0.75</v>
      </c>
      <c r="H56" s="86">
        <f t="shared" si="3"/>
        <v>1</v>
      </c>
    </row>
    <row r="57" spans="1:8" ht="12.75">
      <c r="A57" s="50"/>
      <c r="B57" s="45" t="s">
        <v>104</v>
      </c>
      <c r="C57" s="50"/>
      <c r="D57" s="85">
        <f>D58</f>
        <v>1574.4</v>
      </c>
      <c r="E57" s="85">
        <f>E58</f>
        <v>1324.4</v>
      </c>
      <c r="F57" s="85">
        <f>F58</f>
        <v>737.6</v>
      </c>
      <c r="G57" s="86">
        <f t="shared" si="2"/>
        <v>0.4684959349593496</v>
      </c>
      <c r="H57" s="86">
        <f t="shared" si="3"/>
        <v>0.5569314406523709</v>
      </c>
    </row>
    <row r="58" spans="1:8" s="16" customFormat="1" ht="25.5">
      <c r="A58" s="87"/>
      <c r="B58" s="60" t="s">
        <v>105</v>
      </c>
      <c r="C58" s="87" t="s">
        <v>211</v>
      </c>
      <c r="D58" s="88">
        <v>1574.4</v>
      </c>
      <c r="E58" s="88">
        <v>1324.4</v>
      </c>
      <c r="F58" s="88">
        <v>737.6</v>
      </c>
      <c r="G58" s="86">
        <f t="shared" si="2"/>
        <v>0.4684959349593496</v>
      </c>
      <c r="H58" s="86">
        <f t="shared" si="3"/>
        <v>0.5569314406523709</v>
      </c>
    </row>
    <row r="59" spans="1:8" ht="22.5" customHeight="1">
      <c r="A59" s="149"/>
      <c r="B59" s="71" t="s">
        <v>72</v>
      </c>
      <c r="C59" s="89"/>
      <c r="D59" s="90">
        <f>D31+D37+D39+D45+D50+D53+D57+D56</f>
        <v>4627.9</v>
      </c>
      <c r="E59" s="90">
        <f>E31+E37+E39+E45+E50+E53+E57+E56</f>
        <v>3714.4</v>
      </c>
      <c r="F59" s="90">
        <f>F31+F37+F39+F45+F50+F53+F57+F56</f>
        <v>2499.9</v>
      </c>
      <c r="G59" s="86">
        <f t="shared" si="2"/>
        <v>0.5401802113269518</v>
      </c>
      <c r="H59" s="86">
        <f t="shared" si="3"/>
        <v>0.6730292914064183</v>
      </c>
    </row>
    <row r="60" spans="1:8" ht="15">
      <c r="A60" s="91"/>
      <c r="B60" s="145" t="s">
        <v>87</v>
      </c>
      <c r="C60" s="149"/>
      <c r="D60" s="92">
        <f>D57</f>
        <v>1574.4</v>
      </c>
      <c r="E60" s="92">
        <f>E57</f>
        <v>1324.4</v>
      </c>
      <c r="F60" s="92">
        <f>F57</f>
        <v>737.6</v>
      </c>
      <c r="G60" s="86">
        <f t="shared" si="2"/>
        <v>0.4684959349593496</v>
      </c>
      <c r="H60" s="86">
        <f t="shared" si="3"/>
        <v>0.5569314406523709</v>
      </c>
    </row>
    <row r="63" spans="2:8" ht="15">
      <c r="B63" s="38" t="s">
        <v>97</v>
      </c>
      <c r="C63" s="39"/>
      <c r="H63" s="36">
        <v>998.2</v>
      </c>
    </row>
    <row r="64" spans="2:3" ht="15">
      <c r="B64" s="38"/>
      <c r="C64" s="39"/>
    </row>
    <row r="65" spans="2:3" ht="15">
      <c r="B65" s="38" t="s">
        <v>88</v>
      </c>
      <c r="C65" s="39"/>
    </row>
    <row r="66" spans="2:3" ht="15">
      <c r="B66" s="38" t="s">
        <v>89</v>
      </c>
      <c r="C66" s="39"/>
    </row>
    <row r="67" spans="2:3" ht="15">
      <c r="B67" s="38"/>
      <c r="C67" s="39"/>
    </row>
    <row r="68" spans="2:3" ht="15">
      <c r="B68" s="38" t="s">
        <v>90</v>
      </c>
      <c r="C68" s="39"/>
    </row>
    <row r="69" spans="2:3" ht="15">
      <c r="B69" s="38" t="s">
        <v>91</v>
      </c>
      <c r="C69" s="39"/>
    </row>
    <row r="70" spans="2:3" ht="15">
      <c r="B70" s="38"/>
      <c r="C70" s="39"/>
    </row>
    <row r="71" spans="2:3" ht="15">
      <c r="B71" s="38" t="s">
        <v>92</v>
      </c>
      <c r="C71" s="39"/>
    </row>
    <row r="72" spans="2:3" ht="15">
      <c r="B72" s="38" t="s">
        <v>93</v>
      </c>
      <c r="C72" s="39"/>
    </row>
    <row r="73" spans="2:3" ht="15">
      <c r="B73" s="38"/>
      <c r="C73" s="39"/>
    </row>
    <row r="74" spans="2:3" ht="15">
      <c r="B74" s="38" t="s">
        <v>94</v>
      </c>
      <c r="C74" s="39"/>
    </row>
    <row r="75" spans="2:3" ht="15">
      <c r="B75" s="38" t="s">
        <v>95</v>
      </c>
      <c r="C75" s="39"/>
    </row>
    <row r="78" spans="2:8" ht="15">
      <c r="B78" s="38" t="s">
        <v>96</v>
      </c>
      <c r="C78" s="39"/>
      <c r="H78" s="43">
        <f>F26+H63-F59</f>
        <v>985.0999999999999</v>
      </c>
    </row>
    <row r="81" spans="2:3" ht="15">
      <c r="B81" s="38" t="s">
        <v>98</v>
      </c>
      <c r="C81" s="39"/>
    </row>
    <row r="82" spans="2:3" ht="15">
      <c r="B82" s="38" t="s">
        <v>99</v>
      </c>
      <c r="C82" s="39"/>
    </row>
    <row r="83" spans="2:3" ht="15">
      <c r="B83" s="38" t="s">
        <v>100</v>
      </c>
      <c r="C83" s="39"/>
    </row>
  </sheetData>
  <sheetProtection/>
  <mergeCells count="16"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164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5.8515625" style="37" customWidth="1"/>
    <col min="2" max="2" width="52.421875" style="36" customWidth="1"/>
    <col min="3" max="3" width="13.421875" style="36" customWidth="1"/>
    <col min="4" max="4" width="14.8515625" style="36" customWidth="1"/>
    <col min="5" max="5" width="14.140625" style="36" customWidth="1"/>
    <col min="6" max="6" width="11.28125" style="74" customWidth="1"/>
    <col min="7" max="7" width="11.421875" style="74" bestFit="1" customWidth="1"/>
    <col min="8" max="16384" width="9.140625" style="36" customWidth="1"/>
  </cols>
  <sheetData>
    <row r="1" spans="1:7" s="136" customFormat="1" ht="57.75" customHeight="1">
      <c r="A1" s="151" t="s">
        <v>377</v>
      </c>
      <c r="B1" s="151"/>
      <c r="C1" s="151"/>
      <c r="D1" s="151"/>
      <c r="E1" s="151"/>
      <c r="F1" s="151"/>
      <c r="G1" s="151"/>
    </row>
    <row r="2" spans="1:7" ht="15" customHeight="1">
      <c r="A2" s="193"/>
      <c r="B2" s="160" t="s">
        <v>6</v>
      </c>
      <c r="C2" s="155" t="s">
        <v>7</v>
      </c>
      <c r="D2" s="153" t="s">
        <v>349</v>
      </c>
      <c r="E2" s="155" t="s">
        <v>8</v>
      </c>
      <c r="F2" s="153" t="s">
        <v>153</v>
      </c>
      <c r="G2" s="153" t="s">
        <v>350</v>
      </c>
    </row>
    <row r="3" spans="1:7" ht="15" customHeight="1">
      <c r="A3" s="194"/>
      <c r="B3" s="160"/>
      <c r="C3" s="155"/>
      <c r="D3" s="154"/>
      <c r="E3" s="155"/>
      <c r="F3" s="154"/>
      <c r="G3" s="154"/>
    </row>
    <row r="4" spans="1:7" ht="15">
      <c r="A4" s="150"/>
      <c r="B4" s="141" t="s">
        <v>86</v>
      </c>
      <c r="C4" s="144">
        <f>C5+C6+C7+C8+C9+C10+C11+C12+C13+C14+C15+C16+C17+C18+C19+C20+C21+C23</f>
        <v>231062.49999999997</v>
      </c>
      <c r="D4" s="144">
        <f>D5+D6+D7+D8+D9+D10+D11+D12+D13+D14+D15+D16+D17+D18+D19+D20+D21+D23</f>
        <v>166852.5</v>
      </c>
      <c r="E4" s="144">
        <f>E5+E6+E7+E8+E9+E10+E11+E12+E13+E14+E15+E16+E17+E18+E19+E20+E21+E23</f>
        <v>171550</v>
      </c>
      <c r="F4" s="44">
        <f>E4/C4</f>
        <v>0.7424398160670815</v>
      </c>
      <c r="G4" s="44">
        <f>E4/D4</f>
        <v>1.0281536087262702</v>
      </c>
    </row>
    <row r="5" spans="1:7" ht="15">
      <c r="A5" s="150"/>
      <c r="B5" s="145" t="s">
        <v>10</v>
      </c>
      <c r="C5" s="32">
        <v>139310</v>
      </c>
      <c r="D5" s="32">
        <v>97235</v>
      </c>
      <c r="E5" s="32">
        <v>97054.9</v>
      </c>
      <c r="F5" s="44">
        <f aca="true" t="shared" si="0" ref="F5:F36">E5/C5</f>
        <v>0.6966829373340032</v>
      </c>
      <c r="G5" s="44">
        <f aca="true" t="shared" si="1" ref="G5:G36">E5/D5</f>
        <v>0.9981477862909446</v>
      </c>
    </row>
    <row r="6" spans="1:7" ht="15">
      <c r="A6" s="150"/>
      <c r="B6" s="145" t="s">
        <v>11</v>
      </c>
      <c r="C6" s="32">
        <v>20000</v>
      </c>
      <c r="D6" s="32">
        <v>14800</v>
      </c>
      <c r="E6" s="32">
        <v>14810.5</v>
      </c>
      <c r="F6" s="44">
        <f t="shared" si="0"/>
        <v>0.740525</v>
      </c>
      <c r="G6" s="44">
        <f t="shared" si="1"/>
        <v>1.0007094594594594</v>
      </c>
    </row>
    <row r="7" spans="1:7" ht="15">
      <c r="A7" s="150"/>
      <c r="B7" s="145" t="s">
        <v>12</v>
      </c>
      <c r="C7" s="32">
        <v>4800</v>
      </c>
      <c r="D7" s="32">
        <v>3836</v>
      </c>
      <c r="E7" s="32">
        <v>4072.4</v>
      </c>
      <c r="F7" s="44">
        <f t="shared" si="0"/>
        <v>0.8484166666666667</v>
      </c>
      <c r="G7" s="44">
        <f t="shared" si="1"/>
        <v>1.0616266944734098</v>
      </c>
    </row>
    <row r="8" spans="1:7" ht="15">
      <c r="A8" s="150"/>
      <c r="B8" s="145" t="s">
        <v>316</v>
      </c>
      <c r="C8" s="32">
        <v>11415.9</v>
      </c>
      <c r="D8" s="32">
        <v>11415.9</v>
      </c>
      <c r="E8" s="32">
        <v>11764.3</v>
      </c>
      <c r="F8" s="44">
        <f t="shared" si="0"/>
        <v>1.0305188377613679</v>
      </c>
      <c r="G8" s="44">
        <f t="shared" si="1"/>
        <v>1.0305188377613679</v>
      </c>
    </row>
    <row r="9" spans="1:7" ht="15">
      <c r="A9" s="150"/>
      <c r="B9" s="145" t="s">
        <v>13</v>
      </c>
      <c r="C9" s="32">
        <v>6000</v>
      </c>
      <c r="D9" s="32">
        <v>3580</v>
      </c>
      <c r="E9" s="32">
        <v>4111.5</v>
      </c>
      <c r="F9" s="44">
        <f t="shared" si="0"/>
        <v>0.68525</v>
      </c>
      <c r="G9" s="44">
        <f t="shared" si="1"/>
        <v>1.148463687150838</v>
      </c>
    </row>
    <row r="10" spans="1:7" ht="15">
      <c r="A10" s="150"/>
      <c r="B10" s="145" t="s">
        <v>14</v>
      </c>
      <c r="C10" s="32">
        <v>21935</v>
      </c>
      <c r="D10" s="32">
        <v>15194</v>
      </c>
      <c r="E10" s="32">
        <v>17505.3</v>
      </c>
      <c r="F10" s="44">
        <f t="shared" si="0"/>
        <v>0.7980533394118987</v>
      </c>
      <c r="G10" s="44">
        <f t="shared" si="1"/>
        <v>1.1521192576016848</v>
      </c>
    </row>
    <row r="11" spans="1:7" ht="15">
      <c r="A11" s="150"/>
      <c r="B11" s="145" t="s">
        <v>111</v>
      </c>
      <c r="C11" s="32">
        <v>3274</v>
      </c>
      <c r="D11" s="32">
        <v>2440</v>
      </c>
      <c r="E11" s="32">
        <v>2580.7</v>
      </c>
      <c r="F11" s="44">
        <f t="shared" si="0"/>
        <v>0.788240684178375</v>
      </c>
      <c r="G11" s="44">
        <f t="shared" si="1"/>
        <v>1.0576639344262295</v>
      </c>
    </row>
    <row r="12" spans="1:7" ht="15">
      <c r="A12" s="150"/>
      <c r="B12" s="145" t="s">
        <v>15</v>
      </c>
      <c r="C12" s="32">
        <v>0</v>
      </c>
      <c r="D12" s="32">
        <v>0</v>
      </c>
      <c r="E12" s="32">
        <v>0</v>
      </c>
      <c r="F12" s="44">
        <v>0</v>
      </c>
      <c r="G12" s="44">
        <v>0</v>
      </c>
    </row>
    <row r="13" spans="1:7" ht="15">
      <c r="A13" s="150"/>
      <c r="B13" s="145" t="s">
        <v>16</v>
      </c>
      <c r="C13" s="32">
        <v>6615</v>
      </c>
      <c r="D13" s="32">
        <v>4849</v>
      </c>
      <c r="E13" s="32">
        <v>5654.7</v>
      </c>
      <c r="F13" s="44">
        <f t="shared" si="0"/>
        <v>0.8548299319727891</v>
      </c>
      <c r="G13" s="44">
        <f t="shared" si="1"/>
        <v>1.1661579707156113</v>
      </c>
    </row>
    <row r="14" spans="1:7" ht="15">
      <c r="A14" s="150"/>
      <c r="B14" s="145" t="s">
        <v>17</v>
      </c>
      <c r="C14" s="32">
        <v>2330.9</v>
      </c>
      <c r="D14" s="32">
        <v>1812.4</v>
      </c>
      <c r="E14" s="32">
        <v>1838.4</v>
      </c>
      <c r="F14" s="44">
        <f t="shared" si="0"/>
        <v>0.7887082242910464</v>
      </c>
      <c r="G14" s="44">
        <f t="shared" si="1"/>
        <v>1.0143456190686382</v>
      </c>
    </row>
    <row r="15" spans="1:7" ht="15">
      <c r="A15" s="150"/>
      <c r="B15" s="145" t="s">
        <v>18</v>
      </c>
      <c r="C15" s="32">
        <v>50</v>
      </c>
      <c r="D15" s="32">
        <v>50</v>
      </c>
      <c r="E15" s="32">
        <v>51.4</v>
      </c>
      <c r="F15" s="44">
        <v>0</v>
      </c>
      <c r="G15" s="44">
        <v>0</v>
      </c>
    </row>
    <row r="16" spans="1:7" ht="15">
      <c r="A16" s="150"/>
      <c r="B16" s="145" t="s">
        <v>19</v>
      </c>
      <c r="C16" s="32">
        <v>400</v>
      </c>
      <c r="D16" s="32">
        <v>300</v>
      </c>
      <c r="E16" s="32">
        <v>306.1</v>
      </c>
      <c r="F16" s="44">
        <f t="shared" si="0"/>
        <v>0.7652500000000001</v>
      </c>
      <c r="G16" s="44">
        <f t="shared" si="1"/>
        <v>1.0203333333333333</v>
      </c>
    </row>
    <row r="17" spans="1:7" ht="15">
      <c r="A17" s="150"/>
      <c r="B17" s="145" t="s">
        <v>20</v>
      </c>
      <c r="C17" s="32">
        <v>810</v>
      </c>
      <c r="D17" s="32">
        <v>595</v>
      </c>
      <c r="E17" s="32">
        <v>589.1</v>
      </c>
      <c r="F17" s="44">
        <f t="shared" si="0"/>
        <v>0.727283950617284</v>
      </c>
      <c r="G17" s="44">
        <f t="shared" si="1"/>
        <v>0.9900840336134454</v>
      </c>
    </row>
    <row r="18" spans="1:7" ht="15">
      <c r="A18" s="150"/>
      <c r="B18" s="145" t="s">
        <v>21</v>
      </c>
      <c r="C18" s="32"/>
      <c r="D18" s="32"/>
      <c r="E18" s="32"/>
      <c r="F18" s="44">
        <v>0</v>
      </c>
      <c r="G18" s="44">
        <v>0</v>
      </c>
    </row>
    <row r="19" spans="1:7" ht="15">
      <c r="A19" s="150"/>
      <c r="B19" s="145" t="s">
        <v>22</v>
      </c>
      <c r="C19" s="32">
        <v>1472.5</v>
      </c>
      <c r="D19" s="32">
        <v>1472.5</v>
      </c>
      <c r="E19" s="32">
        <v>1517.5</v>
      </c>
      <c r="F19" s="44">
        <v>0</v>
      </c>
      <c r="G19" s="44">
        <v>0</v>
      </c>
    </row>
    <row r="20" spans="1:7" ht="15">
      <c r="A20" s="150"/>
      <c r="B20" s="145" t="s">
        <v>391</v>
      </c>
      <c r="C20" s="32">
        <v>9856.8</v>
      </c>
      <c r="D20" s="32">
        <v>7047</v>
      </c>
      <c r="E20" s="32">
        <v>7466.9</v>
      </c>
      <c r="F20" s="44">
        <f t="shared" si="0"/>
        <v>0.7575379433487541</v>
      </c>
      <c r="G20" s="44">
        <f t="shared" si="1"/>
        <v>1.0595856392791259</v>
      </c>
    </row>
    <row r="21" spans="1:7" ht="15">
      <c r="A21" s="150"/>
      <c r="B21" s="145" t="s">
        <v>24</v>
      </c>
      <c r="C21" s="32">
        <v>2792.4</v>
      </c>
      <c r="D21" s="32">
        <v>2225.7</v>
      </c>
      <c r="E21" s="32">
        <v>2226.7</v>
      </c>
      <c r="F21" s="44">
        <f t="shared" si="0"/>
        <v>0.7974144105429021</v>
      </c>
      <c r="G21" s="44">
        <f t="shared" si="1"/>
        <v>1.000449296850429</v>
      </c>
    </row>
    <row r="22" spans="1:7" ht="15">
      <c r="A22" s="150"/>
      <c r="B22" s="145" t="s">
        <v>25</v>
      </c>
      <c r="C22" s="32">
        <v>852.8</v>
      </c>
      <c r="D22" s="32">
        <v>634</v>
      </c>
      <c r="E22" s="32">
        <v>533.9</v>
      </c>
      <c r="F22" s="44">
        <f t="shared" si="0"/>
        <v>0.6260553470919324</v>
      </c>
      <c r="G22" s="44">
        <f t="shared" si="1"/>
        <v>0.8421135646687696</v>
      </c>
    </row>
    <row r="23" spans="1:7" ht="15">
      <c r="A23" s="150"/>
      <c r="B23" s="145" t="s">
        <v>26</v>
      </c>
      <c r="C23" s="32">
        <f>МР!D23+'МО г.Ртищево'!D19+'Кр-звезда'!D19+Макарово!D20+Октябрьский!D19+Салтыковка!D19+Урусово!D20+'Ш-Голицыно'!D19</f>
        <v>0</v>
      </c>
      <c r="D23" s="32">
        <v>0</v>
      </c>
      <c r="E23" s="32">
        <v>-0.4</v>
      </c>
      <c r="F23" s="44">
        <v>0</v>
      </c>
      <c r="G23" s="44">
        <v>0</v>
      </c>
    </row>
    <row r="24" spans="1:7" ht="15">
      <c r="A24" s="150"/>
      <c r="B24" s="45" t="s">
        <v>85</v>
      </c>
      <c r="C24" s="32">
        <f>C25+C26+C28+C29+C31+C30+C32</f>
        <v>509647.79999999993</v>
      </c>
      <c r="D24" s="32">
        <f>D25+D26+D28+D29+D31+D30+D32</f>
        <v>393238.89999999997</v>
      </c>
      <c r="E24" s="32">
        <f>E25+E26+E28+E29+E31+E30+E32</f>
        <v>344080.6</v>
      </c>
      <c r="F24" s="44">
        <f t="shared" si="0"/>
        <v>0.6751340827920772</v>
      </c>
      <c r="G24" s="44">
        <f t="shared" si="1"/>
        <v>0.8749912584945182</v>
      </c>
    </row>
    <row r="25" spans="1:7" ht="21" customHeight="1">
      <c r="A25" s="150"/>
      <c r="B25" s="145" t="s">
        <v>28</v>
      </c>
      <c r="C25" s="32">
        <f>МР!D25+'МО г.Ртищево'!D21+'Кр-звезда'!D21+Макарово!D22+Октябрьский!D21+Салтыковка!D21+Урусово!D22+'Ш-Голицыно'!D21</f>
        <v>112718.89999999998</v>
      </c>
      <c r="D25" s="32">
        <f>МР!E25+'МО г.Ртищево'!E21+'Кр-звезда'!E21+Макарово!E22+Октябрьский!E21+Салтыковка!E21+Урусово!E22+'Ш-Голицыно'!E21</f>
        <v>84539.00000000001</v>
      </c>
      <c r="E25" s="32">
        <f>МР!F25+'МО г.Ртищево'!F21+'Кр-звезда'!F21+Макарово!F22+Октябрьский!F21+Салтыковка!F21+Урусово!F22+'Ш-Голицыно'!F21</f>
        <v>85870.00000000001</v>
      </c>
      <c r="F25" s="44">
        <f t="shared" si="0"/>
        <v>0.7618065825695605</v>
      </c>
      <c r="G25" s="44">
        <f t="shared" si="1"/>
        <v>1.0157442127302192</v>
      </c>
    </row>
    <row r="26" spans="1:7" ht="23.25" customHeight="1">
      <c r="A26" s="150"/>
      <c r="B26" s="145" t="s">
        <v>29</v>
      </c>
      <c r="C26" s="32">
        <f>МР!D26+924</f>
        <v>350141.1</v>
      </c>
      <c r="D26" s="32">
        <f>МР!E26+'Кр-звезда'!E23+Макарово!E23+Октябрьский!E22+Салтыковка!E22+Урусово!E23+'Ш-Голицыно'!E22</f>
        <v>266911.6</v>
      </c>
      <c r="E26" s="32">
        <f>МР!F26+'Кр-звезда'!F23+Макарово!F23+Октябрьский!F22+Салтыковка!F22+Урусово!F23+'Ш-Голицыно'!F22</f>
        <v>232521.7</v>
      </c>
      <c r="F26" s="44">
        <f t="shared" si="0"/>
        <v>0.6640799951790864</v>
      </c>
      <c r="G26" s="44">
        <f t="shared" si="1"/>
        <v>0.8711562180137545</v>
      </c>
    </row>
    <row r="27" spans="1:7" ht="23.25" customHeight="1">
      <c r="A27" s="150"/>
      <c r="B27" s="145" t="s">
        <v>166</v>
      </c>
      <c r="C27" s="32">
        <f>'Кр-звезда'!D23+Макарово!D23+Октябрьский!D22+Салтыковка!D22+Урусово!D23+'Ш-Голицыно'!D22</f>
        <v>924</v>
      </c>
      <c r="D27" s="32">
        <f>'Кр-звезда'!E23+Макарово!E23+Октябрьский!E22+Салтыковка!E22+Урусово!E23+'Ш-Голицыно'!E22</f>
        <v>924</v>
      </c>
      <c r="E27" s="32">
        <f>'Кр-звезда'!F23+Макарово!F23+Октябрьский!F22+Салтыковка!F22+Урусово!F23+'Ш-Голицыно'!F22</f>
        <v>924</v>
      </c>
      <c r="F27" s="44">
        <f t="shared" si="0"/>
        <v>1</v>
      </c>
      <c r="G27" s="44">
        <f t="shared" si="1"/>
        <v>1</v>
      </c>
    </row>
    <row r="28" spans="1:7" ht="22.5" customHeight="1">
      <c r="A28" s="150"/>
      <c r="B28" s="145" t="s">
        <v>30</v>
      </c>
      <c r="C28" s="32">
        <f>МР!D27+'МО г.Ртищево'!D22+'МО г.Ртищево'!D23</f>
        <v>22213.899999999998</v>
      </c>
      <c r="D28" s="32">
        <f>МР!E27+'МО г.Ртищево'!E22+'МО г.Ртищево'!E23</f>
        <v>22213.899999999998</v>
      </c>
      <c r="E28" s="32">
        <f>МР!F27+'МО г.Ртищево'!F22+'МО г.Ртищево'!F23</f>
        <v>9712.1</v>
      </c>
      <c r="F28" s="44">
        <f t="shared" si="0"/>
        <v>0.43720823448381424</v>
      </c>
      <c r="G28" s="44">
        <f t="shared" si="1"/>
        <v>0.43720823448381424</v>
      </c>
    </row>
    <row r="29" spans="1:7" ht="65.25" customHeight="1">
      <c r="A29" s="150"/>
      <c r="B29" s="145" t="s">
        <v>395</v>
      </c>
      <c r="C29" s="32">
        <f>МР!D28+МР!D30+МР!D31+МР!D32</f>
        <v>1759.6</v>
      </c>
      <c r="D29" s="32">
        <f>МР!E28+МР!E30+МР!E31+МР!E32</f>
        <v>1759.6</v>
      </c>
      <c r="E29" s="32">
        <f>МР!F28+МР!F30+МР!F31+МР!F32</f>
        <v>127.6</v>
      </c>
      <c r="F29" s="44">
        <f t="shared" si="0"/>
        <v>0.07251648101841328</v>
      </c>
      <c r="G29" s="44">
        <f t="shared" si="1"/>
        <v>0.07251648101841328</v>
      </c>
    </row>
    <row r="30" spans="1:7" ht="15.75" customHeight="1">
      <c r="A30" s="150"/>
      <c r="B30" s="145" t="s">
        <v>71</v>
      </c>
      <c r="C30" s="32">
        <f>МР!D29+'МО г.Ртищево'!D24+'Кр-звезда'!D22+Макарово!D24+Октябрьский!D23+Салтыковка!D23+Урусово!D24+'Ш-Голицыно'!D23</f>
        <v>22780.699999999997</v>
      </c>
      <c r="D30" s="32">
        <f>МР!E29+'МО г.Ртищево'!E24+'Кр-звезда'!E22+Макарово!E24+Октябрьский!E23+Салтыковка!E23+Урусово!E24+'Ш-Голицыно'!E23</f>
        <v>17781.2</v>
      </c>
      <c r="E30" s="32">
        <f>МР!F29+'МО г.Ртищево'!F24+'Кр-звезда'!F22+Макарово!F24+Октябрьский!F23+Салтыковка!F23+Урусово!F24+'Ш-Голицыно'!F23</f>
        <v>15812.7</v>
      </c>
      <c r="F30" s="44">
        <f t="shared" si="0"/>
        <v>0.6941270461399344</v>
      </c>
      <c r="G30" s="44">
        <f t="shared" si="1"/>
        <v>0.8892931860616832</v>
      </c>
    </row>
    <row r="31" spans="1:7" ht="28.5" customHeight="1">
      <c r="A31" s="150"/>
      <c r="B31" s="145" t="s">
        <v>31</v>
      </c>
      <c r="C31" s="32">
        <f>МР!D33</f>
        <v>250</v>
      </c>
      <c r="D31" s="32">
        <f>МР!E33</f>
        <v>250</v>
      </c>
      <c r="E31" s="32">
        <f>МР!F33</f>
        <v>252.9</v>
      </c>
      <c r="F31" s="44">
        <v>0</v>
      </c>
      <c r="G31" s="44">
        <v>0</v>
      </c>
    </row>
    <row r="32" spans="1:7" ht="33" customHeight="1" thickBot="1">
      <c r="A32" s="150"/>
      <c r="B32" s="46" t="s">
        <v>161</v>
      </c>
      <c r="C32" s="32">
        <f>МР!D34+'Кр-звезда'!D25+Макарово!D26+Октябрьский!D25+Салтыковка!D25+Урусово!D25+'Ш-Голицыно'!D24</f>
        <v>-216.4</v>
      </c>
      <c r="D32" s="32">
        <f>МР!E34+'Кр-звезда'!E25+Макарово!E26+Октябрьский!E25+Салтыковка!E25+Урусово!E25+'Ш-Голицыно'!E24</f>
        <v>-216.4</v>
      </c>
      <c r="E32" s="32">
        <f>МР!F34+'Кр-звезда'!F25+Макарово!F26+Октябрьский!F25+Салтыковка!F25+Урусово!F25+'Ш-Голицыно'!F24</f>
        <v>-216.4</v>
      </c>
      <c r="F32" s="44">
        <f t="shared" si="0"/>
        <v>1</v>
      </c>
      <c r="G32" s="44">
        <f t="shared" si="1"/>
        <v>1</v>
      </c>
    </row>
    <row r="33" spans="1:7" ht="18.75">
      <c r="A33" s="150"/>
      <c r="B33" s="47" t="s">
        <v>32</v>
      </c>
      <c r="C33" s="144">
        <f>C4+C24</f>
        <v>740710.2999999999</v>
      </c>
      <c r="D33" s="32">
        <f>МР!E35</f>
        <v>476471.7999999999</v>
      </c>
      <c r="E33" s="144">
        <f>E4+E24</f>
        <v>515630.6</v>
      </c>
      <c r="F33" s="44">
        <f t="shared" si="0"/>
        <v>0.696129917458958</v>
      </c>
      <c r="G33" s="44">
        <f t="shared" si="1"/>
        <v>1.0821849267889518</v>
      </c>
    </row>
    <row r="34" spans="1:7" ht="15.75">
      <c r="A34" s="150"/>
      <c r="B34" s="48" t="s">
        <v>296</v>
      </c>
      <c r="C34" s="144">
        <v>28047.2</v>
      </c>
      <c r="D34" s="32">
        <v>25200.8</v>
      </c>
      <c r="E34" s="144">
        <v>18276.3</v>
      </c>
      <c r="F34" s="44">
        <f t="shared" si="0"/>
        <v>0.6516265438261216</v>
      </c>
      <c r="G34" s="44">
        <f t="shared" si="1"/>
        <v>0.7252269769213676</v>
      </c>
    </row>
    <row r="35" spans="1:7" ht="18.75">
      <c r="A35" s="150"/>
      <c r="B35" s="49" t="s">
        <v>297</v>
      </c>
      <c r="C35" s="144">
        <f>C33-C34</f>
        <v>712663.1</v>
      </c>
      <c r="D35" s="144">
        <f>D33-D34</f>
        <v>451270.9999999999</v>
      </c>
      <c r="E35" s="144">
        <f>E33-E34</f>
        <v>497354.3</v>
      </c>
      <c r="F35" s="44">
        <f t="shared" si="0"/>
        <v>0.6978813691911367</v>
      </c>
      <c r="G35" s="44">
        <f t="shared" si="1"/>
        <v>1.1021189041618011</v>
      </c>
    </row>
    <row r="36" spans="1:7" ht="15">
      <c r="A36" s="150"/>
      <c r="B36" s="145" t="s">
        <v>112</v>
      </c>
      <c r="C36" s="32">
        <f>C4</f>
        <v>231062.49999999997</v>
      </c>
      <c r="D36" s="32">
        <f>D4</f>
        <v>166852.5</v>
      </c>
      <c r="E36" s="32">
        <f>E4</f>
        <v>171550</v>
      </c>
      <c r="F36" s="44">
        <f t="shared" si="0"/>
        <v>0.7424398160670815</v>
      </c>
      <c r="G36" s="44">
        <f t="shared" si="1"/>
        <v>1.0281536087262702</v>
      </c>
    </row>
    <row r="37" spans="1:7" ht="12.75">
      <c r="A37" s="195"/>
      <c r="B37" s="173"/>
      <c r="C37" s="173"/>
      <c r="D37" s="173"/>
      <c r="E37" s="173"/>
      <c r="F37" s="173"/>
      <c r="G37" s="174"/>
    </row>
    <row r="38" spans="1:7" ht="15" customHeight="1">
      <c r="A38" s="187" t="s">
        <v>165</v>
      </c>
      <c r="B38" s="160" t="s">
        <v>33</v>
      </c>
      <c r="C38" s="156" t="s">
        <v>7</v>
      </c>
      <c r="D38" s="153" t="s">
        <v>349</v>
      </c>
      <c r="E38" s="156" t="s">
        <v>8</v>
      </c>
      <c r="F38" s="153" t="s">
        <v>153</v>
      </c>
      <c r="G38" s="153" t="s">
        <v>350</v>
      </c>
    </row>
    <row r="39" spans="1:7" ht="13.5" customHeight="1">
      <c r="A39" s="187"/>
      <c r="B39" s="160"/>
      <c r="C39" s="156"/>
      <c r="D39" s="154"/>
      <c r="E39" s="156"/>
      <c r="F39" s="154"/>
      <c r="G39" s="154"/>
    </row>
    <row r="40" spans="1:7" ht="21" customHeight="1">
      <c r="A40" s="50" t="s">
        <v>73</v>
      </c>
      <c r="B40" s="45" t="s">
        <v>34</v>
      </c>
      <c r="C40" s="51">
        <f>C41+C42+C44+C46+C47+C45+C43</f>
        <v>65235</v>
      </c>
      <c r="D40" s="51">
        <f>D41+D42+D44+D46+D47+D45+D43</f>
        <v>55301.1</v>
      </c>
      <c r="E40" s="51">
        <f>E41+E42+E44+E46+E47+E45+E43</f>
        <v>47725.1</v>
      </c>
      <c r="F40" s="52">
        <f>E40/C40</f>
        <v>0.7315873380853836</v>
      </c>
      <c r="G40" s="52">
        <f>E40/D40</f>
        <v>0.8630045333637125</v>
      </c>
    </row>
    <row r="41" spans="1:7" s="137" customFormat="1" ht="13.5">
      <c r="A41" s="53" t="s">
        <v>75</v>
      </c>
      <c r="B41" s="54" t="s">
        <v>35</v>
      </c>
      <c r="C41" s="55">
        <f>МР!D41+'МО г.Ртищево'!D33</f>
        <v>1602.4</v>
      </c>
      <c r="D41" s="55">
        <f>МР!E41+'МО г.Ртищево'!E33</f>
        <v>1349.8000000000002</v>
      </c>
      <c r="E41" s="55">
        <f>МР!F41+'МО г.Ртищево'!F33</f>
        <v>1254.8</v>
      </c>
      <c r="F41" s="52">
        <f aca="true" t="shared" si="2" ref="F41:F115">E41/C41</f>
        <v>0.7830753869196205</v>
      </c>
      <c r="G41" s="52">
        <f aca="true" t="shared" si="3" ref="G41:G115">E41/D41</f>
        <v>0.9296192028448658</v>
      </c>
    </row>
    <row r="42" spans="1:7" s="137" customFormat="1" ht="13.5">
      <c r="A42" s="53" t="s">
        <v>76</v>
      </c>
      <c r="B42" s="54" t="s">
        <v>36</v>
      </c>
      <c r="C42" s="55">
        <f>МР!D42+'Кр-звезда'!D33+Макарово!D33+Октябрьский!D32+Салтыковка!D32+Урусово!D33+'Ш-Голицыно'!D32</f>
        <v>33654.1</v>
      </c>
      <c r="D42" s="55">
        <f>МР!E42+'Кр-звезда'!E33+Макарово!E33+Октябрьский!E32+Салтыковка!E32+Урусово!E33+'Ш-Голицыно'!E32</f>
        <v>29079.6</v>
      </c>
      <c r="E42" s="55">
        <f>МР!F42+'Кр-звезда'!F33+Макарово!F33+Октябрьский!F32+Салтыковка!F32+Урусово!F33+'Ш-Голицыно'!F32</f>
        <v>27179.2</v>
      </c>
      <c r="F42" s="52">
        <f t="shared" si="2"/>
        <v>0.8076044226409265</v>
      </c>
      <c r="G42" s="52">
        <f t="shared" si="3"/>
        <v>0.9346483445439415</v>
      </c>
    </row>
    <row r="43" spans="1:7" s="137" customFormat="1" ht="13.5">
      <c r="A43" s="53" t="s">
        <v>353</v>
      </c>
      <c r="B43" s="54" t="s">
        <v>359</v>
      </c>
      <c r="C43" s="55">
        <f>МР!D44</f>
        <v>8.7</v>
      </c>
      <c r="D43" s="55">
        <f>МР!E44</f>
        <v>8.7</v>
      </c>
      <c r="E43" s="55">
        <f>МР!F44</f>
        <v>8.7</v>
      </c>
      <c r="F43" s="52">
        <f t="shared" si="2"/>
        <v>1</v>
      </c>
      <c r="G43" s="52">
        <f t="shared" si="3"/>
        <v>1</v>
      </c>
    </row>
    <row r="44" spans="1:7" s="137" customFormat="1" ht="13.5">
      <c r="A44" s="53" t="s">
        <v>77</v>
      </c>
      <c r="B44" s="54" t="s">
        <v>38</v>
      </c>
      <c r="C44" s="55">
        <f>МР!D45</f>
        <v>8598.9</v>
      </c>
      <c r="D44" s="55">
        <f>МР!E45</f>
        <v>6498.1</v>
      </c>
      <c r="E44" s="55">
        <f>МР!F45</f>
        <v>4703.7</v>
      </c>
      <c r="F44" s="52">
        <f t="shared" si="2"/>
        <v>0.5470118270941632</v>
      </c>
      <c r="G44" s="52">
        <f t="shared" si="3"/>
        <v>0.7238577430325787</v>
      </c>
    </row>
    <row r="45" spans="1:7" ht="25.5" hidden="1">
      <c r="A45" s="149" t="s">
        <v>218</v>
      </c>
      <c r="B45" s="145" t="s">
        <v>219</v>
      </c>
      <c r="C45" s="56">
        <f>МР!D46</f>
        <v>170</v>
      </c>
      <c r="D45" s="56">
        <f>МР!E46</f>
        <v>170</v>
      </c>
      <c r="E45" s="56">
        <f>МР!F46</f>
        <v>168.8</v>
      </c>
      <c r="F45" s="52">
        <f t="shared" si="2"/>
        <v>0.9929411764705883</v>
      </c>
      <c r="G45" s="52">
        <f t="shared" si="3"/>
        <v>0.9929411764705883</v>
      </c>
    </row>
    <row r="46" spans="1:7" s="137" customFormat="1" ht="13.5">
      <c r="A46" s="53" t="s">
        <v>78</v>
      </c>
      <c r="B46" s="54" t="s">
        <v>39</v>
      </c>
      <c r="C46" s="55">
        <f>МР!D47+'МО г.Ртищево'!D35+'Кр-звезда'!D34+Макарово!D34+Октябрьский!D33+Салтыковка!D33+Урусово!D34+'Ш-Голицыно'!D33</f>
        <v>110</v>
      </c>
      <c r="D46" s="55">
        <f>МР!E47+'МО г.Ртищево'!E35+'Кр-звезда'!E34+Макарово!E34+Октябрьский!E33+Салтыковка!E33+Урусово!E34+'Ш-Голицыно'!E33</f>
        <v>107.5</v>
      </c>
      <c r="E46" s="55">
        <f>МР!F47+'МО г.Ртищево'!F35+'Кр-звезда'!F34+Макарово!F34+Октябрьский!F33+Салтыковка!F33+Урусово!F34+'Ш-Голицыно'!F33</f>
        <v>0</v>
      </c>
      <c r="F46" s="52">
        <f t="shared" si="2"/>
        <v>0</v>
      </c>
      <c r="G46" s="52">
        <f t="shared" si="3"/>
        <v>0</v>
      </c>
    </row>
    <row r="47" spans="1:7" s="137" customFormat="1" ht="13.5">
      <c r="A47" s="53" t="s">
        <v>135</v>
      </c>
      <c r="B47" s="54" t="s">
        <v>40</v>
      </c>
      <c r="C47" s="55">
        <f>C48+C49++C50+C51+C54+C52+C56+C57+C53</f>
        <v>21090.899999999998</v>
      </c>
      <c r="D47" s="55">
        <f>D48+D49++D50+D51+D54+D52+D56+D57+D53</f>
        <v>18087.4</v>
      </c>
      <c r="E47" s="55">
        <f>E48+E49++E50+E51+E54+E52+E56+E57+E53</f>
        <v>14409.9</v>
      </c>
      <c r="F47" s="52">
        <f t="shared" si="2"/>
        <v>0.6832283117363414</v>
      </c>
      <c r="G47" s="52">
        <f t="shared" si="3"/>
        <v>0.7966816679014119</v>
      </c>
    </row>
    <row r="48" spans="1:7" ht="12.75">
      <c r="A48" s="149"/>
      <c r="B48" s="145" t="s">
        <v>158</v>
      </c>
      <c r="C48" s="56">
        <f>МР!D49+'МО г.Ртищево'!D37</f>
        <v>9313.9</v>
      </c>
      <c r="D48" s="56">
        <f>МР!E49+'МО г.Ртищево'!E37</f>
        <v>7100.700000000001</v>
      </c>
      <c r="E48" s="56">
        <f>МР!F49+'МО г.Ртищево'!F37</f>
        <v>6395.3</v>
      </c>
      <c r="F48" s="52">
        <f t="shared" si="2"/>
        <v>0.6866403976851803</v>
      </c>
      <c r="G48" s="52">
        <f t="shared" si="3"/>
        <v>0.9006576816370216</v>
      </c>
    </row>
    <row r="49" spans="1:7" ht="12.75" hidden="1">
      <c r="A49" s="149"/>
      <c r="B49" s="145" t="s">
        <v>222</v>
      </c>
      <c r="C49" s="56">
        <f>'МО г.Ртищево'!D39+'Ш-Голицыно'!D36</f>
        <v>0</v>
      </c>
      <c r="D49" s="56">
        <f>'МО г.Ртищево'!E39+'Ш-Голицыно'!E36</f>
        <v>0</v>
      </c>
      <c r="E49" s="56">
        <f>'МО г.Ртищево'!F39+'Ш-Голицыно'!F36</f>
        <v>0</v>
      </c>
      <c r="F49" s="52" t="e">
        <f t="shared" si="2"/>
        <v>#DIV/0!</v>
      </c>
      <c r="G49" s="52" t="e">
        <f t="shared" si="3"/>
        <v>#DIV/0!</v>
      </c>
    </row>
    <row r="50" spans="1:7" ht="12.75">
      <c r="A50" s="149"/>
      <c r="B50" s="145" t="s">
        <v>41</v>
      </c>
      <c r="C50" s="56">
        <f>'Кр-звезда'!D36+Макарово!D36+Октябрьский!D35+Салтыковка!D35+Урусово!D36+'Ш-Голицыно'!D35+МР!D51</f>
        <v>57.3</v>
      </c>
      <c r="D50" s="56">
        <f>'Кр-звезда'!E36+Макарово!E36+Октябрьский!E35+Салтыковка!E35+Урусово!E36+'Ш-Голицыно'!E35+МР!E51</f>
        <v>49.8</v>
      </c>
      <c r="E50" s="56">
        <f>'Кр-звезда'!F36+Макарово!F36+Октябрьский!F35+Салтыковка!F35+Урусово!F36+'Ш-Голицыно'!F35+МР!F51</f>
        <v>0</v>
      </c>
      <c r="F50" s="52">
        <f t="shared" si="2"/>
        <v>0</v>
      </c>
      <c r="G50" s="52">
        <f t="shared" si="3"/>
        <v>0</v>
      </c>
    </row>
    <row r="51" spans="1:7" ht="12.75">
      <c r="A51" s="149"/>
      <c r="B51" s="145" t="s">
        <v>113</v>
      </c>
      <c r="C51" s="56">
        <f>МР!D52</f>
        <v>260</v>
      </c>
      <c r="D51" s="56">
        <f>МР!E52</f>
        <v>260</v>
      </c>
      <c r="E51" s="56">
        <f>МР!F52</f>
        <v>85</v>
      </c>
      <c r="F51" s="52">
        <f t="shared" si="2"/>
        <v>0.3269230769230769</v>
      </c>
      <c r="G51" s="52">
        <f t="shared" si="3"/>
        <v>0.3269230769230769</v>
      </c>
    </row>
    <row r="52" spans="1:7" ht="18" customHeight="1">
      <c r="A52" s="149"/>
      <c r="B52" s="145" t="s">
        <v>291</v>
      </c>
      <c r="C52" s="56">
        <f>Урусово!D37</f>
        <v>5</v>
      </c>
      <c r="D52" s="56">
        <f>Урусово!E37</f>
        <v>5</v>
      </c>
      <c r="E52" s="56">
        <f>Урусово!F37</f>
        <v>5</v>
      </c>
      <c r="F52" s="52">
        <f t="shared" si="2"/>
        <v>1</v>
      </c>
      <c r="G52" s="52">
        <f t="shared" si="3"/>
        <v>1</v>
      </c>
    </row>
    <row r="53" spans="1:7" ht="31.5" customHeight="1">
      <c r="A53" s="149"/>
      <c r="B53" s="145" t="s">
        <v>317</v>
      </c>
      <c r="C53" s="56">
        <f>'МО г.Ртищево'!D41</f>
        <v>1569.7</v>
      </c>
      <c r="D53" s="56">
        <f>'МО г.Ртищево'!E41</f>
        <v>1569.7</v>
      </c>
      <c r="E53" s="56">
        <f>'МО г.Ртищево'!F41</f>
        <v>1569.6</v>
      </c>
      <c r="F53" s="52">
        <f t="shared" si="2"/>
        <v>0.9999362935592787</v>
      </c>
      <c r="G53" s="52">
        <f t="shared" si="3"/>
        <v>0.9999362935592787</v>
      </c>
    </row>
    <row r="54" spans="1:7" ht="25.5">
      <c r="A54" s="149"/>
      <c r="B54" s="145" t="s">
        <v>305</v>
      </c>
      <c r="C54" s="56">
        <f>МР!D53+'МО г.Ртищево'!D42</f>
        <v>5940.400000000001</v>
      </c>
      <c r="D54" s="56">
        <f>МР!E53+'МО г.Ртищево'!E42</f>
        <v>5202.6</v>
      </c>
      <c r="E54" s="56">
        <f>МР!F53+'МО г.Ртищево'!F42</f>
        <v>2810</v>
      </c>
      <c r="F54" s="52">
        <f t="shared" si="2"/>
        <v>0.4730321190492222</v>
      </c>
      <c r="G54" s="52">
        <f t="shared" si="3"/>
        <v>0.5401145581055625</v>
      </c>
    </row>
    <row r="55" spans="1:7" ht="83.25" customHeight="1">
      <c r="A55" s="149"/>
      <c r="B55" s="145" t="s">
        <v>380</v>
      </c>
      <c r="C55" s="140">
        <f>МР!D54</f>
        <v>1632</v>
      </c>
      <c r="D55" s="140">
        <f>МР!E54</f>
        <v>1632</v>
      </c>
      <c r="E55" s="140">
        <f>МР!F54</f>
        <v>0</v>
      </c>
      <c r="F55" s="52">
        <f t="shared" si="2"/>
        <v>0</v>
      </c>
      <c r="G55" s="52">
        <f t="shared" si="3"/>
        <v>0</v>
      </c>
    </row>
    <row r="56" spans="1:7" ht="20.25" customHeight="1">
      <c r="A56" s="149"/>
      <c r="B56" s="145" t="s">
        <v>303</v>
      </c>
      <c r="C56" s="57">
        <f>'МО г.Ртищево'!D43</f>
        <v>180</v>
      </c>
      <c r="D56" s="57">
        <f>'МО г.Ртищево'!E43</f>
        <v>135</v>
      </c>
      <c r="E56" s="57">
        <f>'МО г.Ртищево'!F43</f>
        <v>133.5</v>
      </c>
      <c r="F56" s="52">
        <f t="shared" si="2"/>
        <v>0.7416666666666667</v>
      </c>
      <c r="G56" s="52">
        <f t="shared" si="3"/>
        <v>0.9888888888888889</v>
      </c>
    </row>
    <row r="57" spans="1:7" ht="26.25" customHeight="1">
      <c r="A57" s="149"/>
      <c r="B57" s="58" t="s">
        <v>306</v>
      </c>
      <c r="C57" s="57">
        <f>МР!D55</f>
        <v>3764.6</v>
      </c>
      <c r="D57" s="57">
        <f>МР!E55</f>
        <v>3764.6</v>
      </c>
      <c r="E57" s="57">
        <f>МР!F55</f>
        <v>3411.5</v>
      </c>
      <c r="F57" s="52">
        <f t="shared" si="2"/>
        <v>0.9062051745205334</v>
      </c>
      <c r="G57" s="52">
        <f t="shared" si="3"/>
        <v>0.9062051745205334</v>
      </c>
    </row>
    <row r="58" spans="1:7" ht="21" customHeight="1">
      <c r="A58" s="50" t="s">
        <v>115</v>
      </c>
      <c r="B58" s="45" t="s">
        <v>108</v>
      </c>
      <c r="C58" s="59">
        <f>C59</f>
        <v>924</v>
      </c>
      <c r="D58" s="59">
        <f>D59</f>
        <v>924</v>
      </c>
      <c r="E58" s="59">
        <f>E59</f>
        <v>522.5</v>
      </c>
      <c r="F58" s="52">
        <f t="shared" si="2"/>
        <v>0.5654761904761905</v>
      </c>
      <c r="G58" s="52">
        <f t="shared" si="3"/>
        <v>0.5654761904761905</v>
      </c>
    </row>
    <row r="59" spans="1:7" s="137" customFormat="1" ht="27">
      <c r="A59" s="53" t="s">
        <v>116</v>
      </c>
      <c r="B59" s="54" t="s">
        <v>109</v>
      </c>
      <c r="C59" s="55">
        <f>'Кр-звезда'!D38+Макарово!D38+Октябрьский!D37+Салтыковка!D37+Урусово!D39+'Ш-Голицыно'!D38</f>
        <v>924</v>
      </c>
      <c r="D59" s="55">
        <f>'Кр-звезда'!E38+Макарово!E38+Октябрьский!E37+Салтыковка!E37+Урусово!E39+'Ш-Голицыно'!E38</f>
        <v>924</v>
      </c>
      <c r="E59" s="55">
        <f>'Кр-звезда'!F38+Макарово!F38+Октябрьский!F37+Салтыковка!F37+Урусово!F39+'Ш-Голицыно'!F38</f>
        <v>522.5</v>
      </c>
      <c r="F59" s="52">
        <f t="shared" si="2"/>
        <v>0.5654761904761905</v>
      </c>
      <c r="G59" s="52">
        <f t="shared" si="3"/>
        <v>0.5654761904761905</v>
      </c>
    </row>
    <row r="60" spans="1:7" ht="21" customHeight="1">
      <c r="A60" s="50" t="s">
        <v>79</v>
      </c>
      <c r="B60" s="45" t="s">
        <v>42</v>
      </c>
      <c r="C60" s="59">
        <f>C61+C63</f>
        <v>1074.4</v>
      </c>
      <c r="D60" s="59">
        <f>D61+D63</f>
        <v>882.8</v>
      </c>
      <c r="E60" s="59">
        <f>E61+E63</f>
        <v>582.0999999999999</v>
      </c>
      <c r="F60" s="52">
        <f t="shared" si="2"/>
        <v>0.5417907669396871</v>
      </c>
      <c r="G60" s="52">
        <f t="shared" si="3"/>
        <v>0.659379247847757</v>
      </c>
    </row>
    <row r="61" spans="1:7" s="137" customFormat="1" ht="18.75" customHeight="1">
      <c r="A61" s="53" t="s">
        <v>117</v>
      </c>
      <c r="B61" s="54" t="s">
        <v>110</v>
      </c>
      <c r="C61" s="55">
        <f>C62</f>
        <v>130</v>
      </c>
      <c r="D61" s="55">
        <f>D62</f>
        <v>105</v>
      </c>
      <c r="E61" s="55">
        <f>E62</f>
        <v>0</v>
      </c>
      <c r="F61" s="52">
        <f t="shared" si="2"/>
        <v>0</v>
      </c>
      <c r="G61" s="52">
        <f t="shared" si="3"/>
        <v>0</v>
      </c>
    </row>
    <row r="62" spans="1:7" ht="38.25" customHeight="1">
      <c r="A62" s="149"/>
      <c r="B62" s="60" t="s">
        <v>292</v>
      </c>
      <c r="C62" s="56">
        <f>Макарово!D41+Салтыковка!D40</f>
        <v>130</v>
      </c>
      <c r="D62" s="56">
        <f>Макарово!E41+Салтыковка!E40</f>
        <v>105</v>
      </c>
      <c r="E62" s="56">
        <f>Макарово!F41+Салтыковка!F40</f>
        <v>0</v>
      </c>
      <c r="F62" s="52">
        <f t="shared" si="2"/>
        <v>0</v>
      </c>
      <c r="G62" s="52">
        <f t="shared" si="3"/>
        <v>0</v>
      </c>
    </row>
    <row r="63" spans="1:7" s="137" customFormat="1" ht="30" customHeight="1">
      <c r="A63" s="53" t="s">
        <v>164</v>
      </c>
      <c r="B63" s="54" t="s">
        <v>202</v>
      </c>
      <c r="C63" s="55">
        <f>C64+C67+C68+C65+C66</f>
        <v>944.4</v>
      </c>
      <c r="D63" s="55">
        <f>D64+D67+D68+D65+D66</f>
        <v>777.8</v>
      </c>
      <c r="E63" s="55">
        <f>E64+E67+E68+E65+E66</f>
        <v>582.0999999999999</v>
      </c>
      <c r="F63" s="52">
        <f t="shared" si="2"/>
        <v>0.6163701821262176</v>
      </c>
      <c r="G63" s="52">
        <f t="shared" si="3"/>
        <v>0.7483929030599125</v>
      </c>
    </row>
    <row r="64" spans="1:7" ht="53.25" customHeight="1">
      <c r="A64" s="149"/>
      <c r="B64" s="60" t="s">
        <v>260</v>
      </c>
      <c r="C64" s="56">
        <f>'МО г.Ртищево'!D48</f>
        <v>20</v>
      </c>
      <c r="D64" s="56">
        <f>'МО г.Ртищево'!E48</f>
        <v>15</v>
      </c>
      <c r="E64" s="56">
        <f>'МО г.Ртищево'!F48</f>
        <v>0</v>
      </c>
      <c r="F64" s="52">
        <f t="shared" si="2"/>
        <v>0</v>
      </c>
      <c r="G64" s="52">
        <f t="shared" si="3"/>
        <v>0</v>
      </c>
    </row>
    <row r="65" spans="1:7" ht="42.75" customHeight="1">
      <c r="A65" s="149"/>
      <c r="B65" s="60" t="s">
        <v>323</v>
      </c>
      <c r="C65" s="56">
        <f>МР!D60</f>
        <v>100</v>
      </c>
      <c r="D65" s="56">
        <f>МР!E60</f>
        <v>100</v>
      </c>
      <c r="E65" s="56">
        <f>МР!F60</f>
        <v>99.9</v>
      </c>
      <c r="F65" s="52">
        <f t="shared" si="2"/>
        <v>0.9990000000000001</v>
      </c>
      <c r="G65" s="52">
        <f t="shared" si="3"/>
        <v>0.9990000000000001</v>
      </c>
    </row>
    <row r="66" spans="1:7" ht="42.75" customHeight="1">
      <c r="A66" s="149"/>
      <c r="B66" s="60" t="s">
        <v>363</v>
      </c>
      <c r="C66" s="56">
        <f>МР!D61</f>
        <v>100</v>
      </c>
      <c r="D66" s="56">
        <f>МР!E61</f>
        <v>100</v>
      </c>
      <c r="E66" s="56">
        <f>МР!F61</f>
        <v>99.8</v>
      </c>
      <c r="F66" s="52">
        <f t="shared" si="2"/>
        <v>0.998</v>
      </c>
      <c r="G66" s="52">
        <f t="shared" si="3"/>
        <v>0.998</v>
      </c>
    </row>
    <row r="67" spans="1:7" ht="38.25" customHeight="1">
      <c r="A67" s="149"/>
      <c r="B67" s="60" t="s">
        <v>255</v>
      </c>
      <c r="C67" s="56">
        <f>'МО г.Ртищево'!D46</f>
        <v>200</v>
      </c>
      <c r="D67" s="56">
        <f>'МО г.Ртищево'!E46</f>
        <v>150</v>
      </c>
      <c r="E67" s="56">
        <f>'МО г.Ртищево'!F46</f>
        <v>0</v>
      </c>
      <c r="F67" s="52">
        <f t="shared" si="2"/>
        <v>0</v>
      </c>
      <c r="G67" s="52">
        <f t="shared" si="3"/>
        <v>0</v>
      </c>
    </row>
    <row r="68" spans="1:7" ht="41.25" customHeight="1">
      <c r="A68" s="149"/>
      <c r="B68" s="60" t="s">
        <v>258</v>
      </c>
      <c r="C68" s="56">
        <f>'МО г.Ртищево'!D47</f>
        <v>524.4</v>
      </c>
      <c r="D68" s="56">
        <f>'МО г.Ртищево'!E47</f>
        <v>412.8</v>
      </c>
      <c r="E68" s="56">
        <f>'МО г.Ртищево'!F47</f>
        <v>382.4</v>
      </c>
      <c r="F68" s="52">
        <f t="shared" si="2"/>
        <v>0.7292143401983219</v>
      </c>
      <c r="G68" s="52">
        <f t="shared" si="3"/>
        <v>0.9263565891472867</v>
      </c>
    </row>
    <row r="69" spans="1:7" ht="22.5" customHeight="1">
      <c r="A69" s="50" t="s">
        <v>80</v>
      </c>
      <c r="B69" s="45" t="s">
        <v>44</v>
      </c>
      <c r="C69" s="59">
        <f>C70+C74+C81+C73</f>
        <v>31877.6</v>
      </c>
      <c r="D69" s="59">
        <f>D70+D74+D81+D73</f>
        <v>31877.6</v>
      </c>
      <c r="E69" s="59">
        <f>E70+E74+E81+E73</f>
        <v>17857.8</v>
      </c>
      <c r="F69" s="52">
        <f t="shared" si="2"/>
        <v>0.5601990112179085</v>
      </c>
      <c r="G69" s="52">
        <f t="shared" si="3"/>
        <v>0.5601990112179085</v>
      </c>
    </row>
    <row r="70" spans="1:7" s="137" customFormat="1" ht="22.5" customHeight="1">
      <c r="A70" s="53" t="s">
        <v>246</v>
      </c>
      <c r="B70" s="54" t="s">
        <v>309</v>
      </c>
      <c r="C70" s="55">
        <f>C71+C72</f>
        <v>1944.1</v>
      </c>
      <c r="D70" s="55">
        <f>D71+D72</f>
        <v>1944.1</v>
      </c>
      <c r="E70" s="55">
        <f>E71+E72</f>
        <v>1879.1</v>
      </c>
      <c r="F70" s="52">
        <f t="shared" si="2"/>
        <v>0.9665655058896148</v>
      </c>
      <c r="G70" s="52">
        <f t="shared" si="3"/>
        <v>0.9665655058896148</v>
      </c>
    </row>
    <row r="71" spans="1:7" ht="36.75" customHeight="1">
      <c r="A71" s="50"/>
      <c r="B71" s="145" t="s">
        <v>247</v>
      </c>
      <c r="C71" s="56">
        <f>МР!D64</f>
        <v>1672.5</v>
      </c>
      <c r="D71" s="56">
        <f>МР!E64</f>
        <v>1672.5</v>
      </c>
      <c r="E71" s="56">
        <f>МР!F64</f>
        <v>1672.5</v>
      </c>
      <c r="F71" s="52">
        <f t="shared" si="2"/>
        <v>1</v>
      </c>
      <c r="G71" s="52">
        <f t="shared" si="3"/>
        <v>1</v>
      </c>
    </row>
    <row r="72" spans="1:7" ht="30" customHeight="1">
      <c r="A72" s="50"/>
      <c r="B72" s="145" t="s">
        <v>326</v>
      </c>
      <c r="C72" s="56">
        <f>МР!D65</f>
        <v>271.6</v>
      </c>
      <c r="D72" s="56">
        <f>МР!E65</f>
        <v>271.6</v>
      </c>
      <c r="E72" s="56">
        <f>МР!F65</f>
        <v>206.6</v>
      </c>
      <c r="F72" s="52">
        <f t="shared" si="2"/>
        <v>0.7606774668630338</v>
      </c>
      <c r="G72" s="52">
        <f t="shared" si="3"/>
        <v>0.7606774668630338</v>
      </c>
    </row>
    <row r="73" spans="1:7" ht="53.25" customHeight="1">
      <c r="A73" s="50" t="s">
        <v>356</v>
      </c>
      <c r="B73" s="145" t="s">
        <v>357</v>
      </c>
      <c r="C73" s="56">
        <f>МР!D66</f>
        <v>8</v>
      </c>
      <c r="D73" s="56">
        <f>МР!E66</f>
        <v>8</v>
      </c>
      <c r="E73" s="56">
        <f>МР!F66</f>
        <v>8</v>
      </c>
      <c r="F73" s="52">
        <f t="shared" si="2"/>
        <v>1</v>
      </c>
      <c r="G73" s="52">
        <f t="shared" si="3"/>
        <v>1</v>
      </c>
    </row>
    <row r="74" spans="1:7" s="137" customFormat="1" ht="26.25" customHeight="1">
      <c r="A74" s="53" t="s">
        <v>126</v>
      </c>
      <c r="B74" s="54" t="s">
        <v>308</v>
      </c>
      <c r="C74" s="55">
        <f>C75+C78+C79+C76+C77</f>
        <v>29803.2</v>
      </c>
      <c r="D74" s="55">
        <f>D75+D78+D79+D76+D77</f>
        <v>29803.2</v>
      </c>
      <c r="E74" s="55">
        <f>E75+E78+E79+E76+E77</f>
        <v>15933.199999999999</v>
      </c>
      <c r="F74" s="52">
        <f t="shared" si="2"/>
        <v>0.5346137327535297</v>
      </c>
      <c r="G74" s="52">
        <f t="shared" si="3"/>
        <v>0.5346137327535297</v>
      </c>
    </row>
    <row r="75" spans="1:7" ht="89.25" customHeight="1">
      <c r="A75" s="149"/>
      <c r="B75" s="61" t="s">
        <v>232</v>
      </c>
      <c r="C75" s="56">
        <f>МР!D67</f>
        <v>7538</v>
      </c>
      <c r="D75" s="56">
        <f>МР!E67</f>
        <v>7538</v>
      </c>
      <c r="E75" s="56">
        <f>МР!F67</f>
        <v>0</v>
      </c>
      <c r="F75" s="52">
        <f t="shared" si="2"/>
        <v>0</v>
      </c>
      <c r="G75" s="52">
        <f t="shared" si="3"/>
        <v>0</v>
      </c>
    </row>
    <row r="76" spans="1:7" ht="60.75" customHeight="1">
      <c r="A76" s="149"/>
      <c r="B76" s="61" t="s">
        <v>318</v>
      </c>
      <c r="C76" s="56">
        <f>'МО г.Ртищево'!D51</f>
        <v>140.5</v>
      </c>
      <c r="D76" s="56">
        <f>'МО г.Ртищево'!E51</f>
        <v>140.5</v>
      </c>
      <c r="E76" s="56">
        <f>'МО г.Ртищево'!F51</f>
        <v>140.5</v>
      </c>
      <c r="F76" s="52">
        <f t="shared" si="2"/>
        <v>1</v>
      </c>
      <c r="G76" s="52">
        <f t="shared" si="3"/>
        <v>1</v>
      </c>
    </row>
    <row r="77" spans="1:7" ht="69" customHeight="1">
      <c r="A77" s="149"/>
      <c r="B77" s="61" t="s">
        <v>321</v>
      </c>
      <c r="C77" s="56">
        <f>'МО г.Ртищево'!D52</f>
        <v>59.5</v>
      </c>
      <c r="D77" s="56">
        <f>'МО г.Ртищево'!E52</f>
        <v>59.5</v>
      </c>
      <c r="E77" s="56">
        <f>'МО г.Ртищево'!F52</f>
        <v>59.5</v>
      </c>
      <c r="F77" s="52">
        <f t="shared" si="2"/>
        <v>1</v>
      </c>
      <c r="G77" s="52">
        <f t="shared" si="3"/>
        <v>1</v>
      </c>
    </row>
    <row r="78" spans="1:7" ht="42" customHeight="1">
      <c r="A78" s="50"/>
      <c r="B78" s="61" t="s">
        <v>262</v>
      </c>
      <c r="C78" s="56">
        <f>'МО г.Ртищево'!D53</f>
        <v>12619.9</v>
      </c>
      <c r="D78" s="56">
        <f>'МО г.Ртищево'!E53</f>
        <v>12619.9</v>
      </c>
      <c r="E78" s="56">
        <f>'МО г.Ртищево'!F53</f>
        <v>9425.3</v>
      </c>
      <c r="F78" s="52">
        <f t="shared" si="2"/>
        <v>0.7468601177505368</v>
      </c>
      <c r="G78" s="52">
        <f t="shared" si="3"/>
        <v>0.7468601177505368</v>
      </c>
    </row>
    <row r="79" spans="1:7" ht="42" customHeight="1">
      <c r="A79" s="50"/>
      <c r="B79" s="61" t="s">
        <v>234</v>
      </c>
      <c r="C79" s="56">
        <f>МР!D68</f>
        <v>9445.3</v>
      </c>
      <c r="D79" s="56">
        <f>МР!E68</f>
        <v>9445.3</v>
      </c>
      <c r="E79" s="56">
        <f>МР!F68</f>
        <v>6307.9</v>
      </c>
      <c r="F79" s="52">
        <f t="shared" si="2"/>
        <v>0.6678347961419966</v>
      </c>
      <c r="G79" s="52">
        <f t="shared" si="3"/>
        <v>0.6678347961419966</v>
      </c>
    </row>
    <row r="80" spans="1:7" ht="48.75" customHeight="1">
      <c r="A80" s="50"/>
      <c r="B80" s="60" t="s">
        <v>388</v>
      </c>
      <c r="C80" s="56">
        <f>МР!D69</f>
        <v>8409.8</v>
      </c>
      <c r="D80" s="56">
        <f>МР!E69</f>
        <v>8409.8</v>
      </c>
      <c r="E80" s="56">
        <f>МР!F69</f>
        <v>5272.5</v>
      </c>
      <c r="F80" s="52">
        <f t="shared" si="2"/>
        <v>0.6269471331066138</v>
      </c>
      <c r="G80" s="52">
        <f t="shared" si="3"/>
        <v>0.6269471331066138</v>
      </c>
    </row>
    <row r="81" spans="1:7" s="137" customFormat="1" ht="28.5" customHeight="1">
      <c r="A81" s="53" t="s">
        <v>81</v>
      </c>
      <c r="B81" s="62" t="s">
        <v>220</v>
      </c>
      <c r="C81" s="55">
        <f>C82+C83</f>
        <v>122.3</v>
      </c>
      <c r="D81" s="55">
        <f>D82+D83</f>
        <v>122.3</v>
      </c>
      <c r="E81" s="55">
        <f>E82+E83</f>
        <v>37.5</v>
      </c>
      <c r="F81" s="52">
        <f t="shared" si="2"/>
        <v>0.30662305805396567</v>
      </c>
      <c r="G81" s="52">
        <f t="shared" si="3"/>
        <v>0.30662305805396567</v>
      </c>
    </row>
    <row r="82" spans="1:7" ht="22.5" customHeight="1">
      <c r="A82" s="50"/>
      <c r="B82" s="63" t="s">
        <v>130</v>
      </c>
      <c r="C82" s="56">
        <f>МР!D72+'Кр-звезда'!D44+Макарово!D44+Октябрьский!D43+Салтыковка!D43+Урусово!D45+'Ш-Голицыно'!D44</f>
        <v>113</v>
      </c>
      <c r="D82" s="56">
        <f>МР!E72+'Кр-звезда'!E44+Макарово!E44+Октябрьский!E43+Салтыковка!E43+Урусово!E45+'Ш-Голицыно'!E44</f>
        <v>113</v>
      </c>
      <c r="E82" s="56">
        <f>МР!F72+'Кр-звезда'!F44+Макарово!F44+Октябрьский!F43+Салтыковка!F43+Урусово!F45+'Ш-Голицыно'!F44</f>
        <v>37.5</v>
      </c>
      <c r="F82" s="52">
        <f t="shared" si="2"/>
        <v>0.33185840707964603</v>
      </c>
      <c r="G82" s="52">
        <f t="shared" si="3"/>
        <v>0.33185840707964603</v>
      </c>
    </row>
    <row r="83" spans="1:7" ht="46.5" customHeight="1">
      <c r="A83" s="50"/>
      <c r="B83" s="63" t="s">
        <v>365</v>
      </c>
      <c r="C83" s="56">
        <f>МР!D73</f>
        <v>9.3</v>
      </c>
      <c r="D83" s="56">
        <f>МР!E73</f>
        <v>9.3</v>
      </c>
      <c r="E83" s="56">
        <f>МР!F73</f>
        <v>0</v>
      </c>
      <c r="F83" s="52">
        <f t="shared" si="2"/>
        <v>0</v>
      </c>
      <c r="G83" s="52">
        <f t="shared" si="3"/>
        <v>0</v>
      </c>
    </row>
    <row r="84" spans="1:7" ht="27" customHeight="1">
      <c r="A84" s="64" t="s">
        <v>82</v>
      </c>
      <c r="B84" s="147" t="s">
        <v>45</v>
      </c>
      <c r="C84" s="59">
        <f>C85+C95+C102</f>
        <v>44039.3</v>
      </c>
      <c r="D84" s="59">
        <f>D85+D95+D102</f>
        <v>42492.2</v>
      </c>
      <c r="E84" s="59">
        <f>E85+E95+E102</f>
        <v>37529.1</v>
      </c>
      <c r="F84" s="52">
        <f t="shared" si="2"/>
        <v>0.8521729455281986</v>
      </c>
      <c r="G84" s="52">
        <f t="shared" si="3"/>
        <v>0.8831997401876109</v>
      </c>
    </row>
    <row r="85" spans="1:7" s="137" customFormat="1" ht="13.5">
      <c r="A85" s="53" t="s">
        <v>83</v>
      </c>
      <c r="B85" s="54" t="s">
        <v>46</v>
      </c>
      <c r="C85" s="55">
        <f>C86+C87+C88+C89+C90+C91+C92+C93+C94</f>
        <v>14426.8</v>
      </c>
      <c r="D85" s="55">
        <f>D86+D87+D88+D89+D90+D91+D92+D93+D94</f>
        <v>14381.8</v>
      </c>
      <c r="E85" s="55">
        <f>E86+E87+E88+E89+E90+E91+E92+E93+E94</f>
        <v>11135.8</v>
      </c>
      <c r="F85" s="52">
        <f t="shared" si="2"/>
        <v>0.7718828846313804</v>
      </c>
      <c r="G85" s="52">
        <f t="shared" si="3"/>
        <v>0.7742980711732884</v>
      </c>
    </row>
    <row r="86" spans="1:7" ht="23.25" customHeight="1">
      <c r="A86" s="149"/>
      <c r="B86" s="145" t="s">
        <v>183</v>
      </c>
      <c r="C86" s="56">
        <f>МР!D77+'МО г.Ртищево'!D63</f>
        <v>282.8</v>
      </c>
      <c r="D86" s="56">
        <f>МР!E77+'МО г.Ртищево'!E63</f>
        <v>237.8</v>
      </c>
      <c r="E86" s="56">
        <f>МР!F77+'МО г.Ртищево'!F63</f>
        <v>0</v>
      </c>
      <c r="F86" s="52">
        <f t="shared" si="2"/>
        <v>0</v>
      </c>
      <c r="G86" s="52">
        <f t="shared" si="3"/>
        <v>0</v>
      </c>
    </row>
    <row r="87" spans="1:7" ht="41.25" customHeight="1">
      <c r="A87" s="149"/>
      <c r="B87" s="145" t="s">
        <v>333</v>
      </c>
      <c r="C87" s="56">
        <f>'МО г.Ртищево'!D59</f>
        <v>353.4</v>
      </c>
      <c r="D87" s="56">
        <f>'МО г.Ртищево'!E59</f>
        <v>353.4</v>
      </c>
      <c r="E87" s="56">
        <f>'МО г.Ртищево'!F59</f>
        <v>353.4</v>
      </c>
      <c r="F87" s="52">
        <f t="shared" si="2"/>
        <v>1</v>
      </c>
      <c r="G87" s="52">
        <f t="shared" si="3"/>
        <v>1</v>
      </c>
    </row>
    <row r="88" spans="1:7" ht="41.25" customHeight="1">
      <c r="A88" s="149"/>
      <c r="B88" s="145" t="s">
        <v>337</v>
      </c>
      <c r="C88" s="56">
        <f>'МО г.Ртищево'!D60</f>
        <v>8962.9</v>
      </c>
      <c r="D88" s="56">
        <f>'МО г.Ртищево'!E60</f>
        <v>8962.9</v>
      </c>
      <c r="E88" s="56">
        <f>'МО г.Ртищево'!F60</f>
        <v>8582.3</v>
      </c>
      <c r="F88" s="52">
        <f t="shared" si="2"/>
        <v>0.9575360653359961</v>
      </c>
      <c r="G88" s="52">
        <f t="shared" si="3"/>
        <v>0.9575360653359961</v>
      </c>
    </row>
    <row r="89" spans="1:7" ht="39.75" customHeight="1">
      <c r="A89" s="149"/>
      <c r="B89" s="145" t="s">
        <v>336</v>
      </c>
      <c r="C89" s="56">
        <f>'МО г.Ртищево'!D61</f>
        <v>13.4</v>
      </c>
      <c r="D89" s="56">
        <f>'МО г.Ртищево'!E61</f>
        <v>13.4</v>
      </c>
      <c r="E89" s="56">
        <f>'МО г.Ртищево'!F61</f>
        <v>12.9</v>
      </c>
      <c r="F89" s="52">
        <f t="shared" si="2"/>
        <v>0.9626865671641791</v>
      </c>
      <c r="G89" s="52">
        <f t="shared" si="3"/>
        <v>0.9626865671641791</v>
      </c>
    </row>
    <row r="90" spans="1:7" ht="44.25" customHeight="1">
      <c r="A90" s="149"/>
      <c r="B90" s="145" t="s">
        <v>339</v>
      </c>
      <c r="C90" s="56">
        <f>'МО г.Ртищево'!D62</f>
        <v>4.3</v>
      </c>
      <c r="D90" s="56">
        <f>'МО г.Ртищево'!E62</f>
        <v>4.3</v>
      </c>
      <c r="E90" s="56">
        <f>'МО г.Ртищево'!F62</f>
        <v>3.9</v>
      </c>
      <c r="F90" s="52">
        <f t="shared" si="2"/>
        <v>0.9069767441860466</v>
      </c>
      <c r="G90" s="52">
        <f t="shared" si="3"/>
        <v>0.9069767441860466</v>
      </c>
    </row>
    <row r="91" spans="1:7" ht="30.75" customHeight="1">
      <c r="A91" s="149"/>
      <c r="B91" s="60" t="s">
        <v>250</v>
      </c>
      <c r="C91" s="56">
        <f>'МО г.Ртищево'!D64</f>
        <v>1392.3</v>
      </c>
      <c r="D91" s="56">
        <f>'МО г.Ртищево'!E64</f>
        <v>1392.3</v>
      </c>
      <c r="E91" s="56">
        <f>'МО г.Ртищево'!F64</f>
        <v>1392.2</v>
      </c>
      <c r="F91" s="52">
        <f t="shared" si="2"/>
        <v>0.9999281763987647</v>
      </c>
      <c r="G91" s="52">
        <f t="shared" si="3"/>
        <v>0.9999281763987647</v>
      </c>
    </row>
    <row r="92" spans="1:7" ht="42.75" customHeight="1">
      <c r="A92" s="149"/>
      <c r="B92" s="145" t="s">
        <v>347</v>
      </c>
      <c r="C92" s="56">
        <f>'МО г.Ртищево'!D56</f>
        <v>1856.5</v>
      </c>
      <c r="D92" s="56">
        <f>'МО г.Ртищево'!E56</f>
        <v>1856.5</v>
      </c>
      <c r="E92" s="56">
        <f>'МО г.Ртищево'!F56</f>
        <v>556.9</v>
      </c>
      <c r="F92" s="52">
        <f t="shared" si="2"/>
        <v>0.29997306760032316</v>
      </c>
      <c r="G92" s="52">
        <f t="shared" si="3"/>
        <v>0.29997306760032316</v>
      </c>
    </row>
    <row r="93" spans="1:7" ht="42.75" customHeight="1">
      <c r="A93" s="149"/>
      <c r="B93" s="145" t="s">
        <v>339</v>
      </c>
      <c r="C93" s="56">
        <f>'МО г.Ртищево'!D57</f>
        <v>780.6</v>
      </c>
      <c r="D93" s="56">
        <f>'МО г.Ртищево'!E57</f>
        <v>780.6</v>
      </c>
      <c r="E93" s="56">
        <f>'МО г.Ртищево'!F57</f>
        <v>0</v>
      </c>
      <c r="F93" s="52">
        <f t="shared" si="2"/>
        <v>0</v>
      </c>
      <c r="G93" s="52">
        <f t="shared" si="3"/>
        <v>0</v>
      </c>
    </row>
    <row r="94" spans="1:7" ht="42.75" customHeight="1">
      <c r="A94" s="149"/>
      <c r="B94" s="145" t="s">
        <v>336</v>
      </c>
      <c r="C94" s="56">
        <f>'МО г.Ртищево'!D58</f>
        <v>780.6</v>
      </c>
      <c r="D94" s="56">
        <f>'МО г.Ртищево'!E58</f>
        <v>780.6</v>
      </c>
      <c r="E94" s="56">
        <f>'МО г.Ртищево'!F58</f>
        <v>234.2</v>
      </c>
      <c r="F94" s="52">
        <f t="shared" si="2"/>
        <v>0.30002562131693566</v>
      </c>
      <c r="G94" s="52">
        <f t="shared" si="3"/>
        <v>0.30002562131693566</v>
      </c>
    </row>
    <row r="95" spans="1:7" s="137" customFormat="1" ht="21" customHeight="1">
      <c r="A95" s="53" t="s">
        <v>84</v>
      </c>
      <c r="B95" s="54" t="s">
        <v>310</v>
      </c>
      <c r="C95" s="55">
        <f>C97+C99+C100+C101+C96</f>
        <v>6918.2</v>
      </c>
      <c r="D95" s="55">
        <f>D97+D99+D100+D101+D96</f>
        <v>6918.2</v>
      </c>
      <c r="E95" s="55">
        <f>E97+E99+E100+E101+E96</f>
        <v>6097.200000000001</v>
      </c>
      <c r="F95" s="52">
        <f t="shared" si="2"/>
        <v>0.8813275129368913</v>
      </c>
      <c r="G95" s="52">
        <f t="shared" si="3"/>
        <v>0.8813275129368913</v>
      </c>
    </row>
    <row r="96" spans="1:7" s="137" customFormat="1" ht="29.25" customHeight="1">
      <c r="A96" s="53"/>
      <c r="B96" s="145" t="s">
        <v>293</v>
      </c>
      <c r="C96" s="56">
        <f>МР!D79</f>
        <v>548.2</v>
      </c>
      <c r="D96" s="56">
        <f>МР!E79</f>
        <v>548.2</v>
      </c>
      <c r="E96" s="56">
        <f>МР!F79</f>
        <v>498.1</v>
      </c>
      <c r="F96" s="52">
        <f t="shared" si="2"/>
        <v>0.9086099963516965</v>
      </c>
      <c r="G96" s="52">
        <f t="shared" si="3"/>
        <v>0.9086099963516965</v>
      </c>
    </row>
    <row r="97" spans="1:7" ht="44.25" customHeight="1">
      <c r="A97" s="149"/>
      <c r="B97" s="65" t="s">
        <v>184</v>
      </c>
      <c r="C97" s="56">
        <f>МР!D80</f>
        <v>5800</v>
      </c>
      <c r="D97" s="56">
        <f>МР!E80</f>
        <v>5800</v>
      </c>
      <c r="E97" s="56">
        <f>МР!F80</f>
        <v>5052.1</v>
      </c>
      <c r="F97" s="52">
        <f t="shared" si="2"/>
        <v>0.8710517241379311</v>
      </c>
      <c r="G97" s="52">
        <f t="shared" si="3"/>
        <v>0.8710517241379311</v>
      </c>
    </row>
    <row r="98" spans="1:7" ht="32.25" customHeight="1">
      <c r="A98" s="149"/>
      <c r="B98" s="66" t="s">
        <v>293</v>
      </c>
      <c r="C98" s="56">
        <f>МР!D81</f>
        <v>5800</v>
      </c>
      <c r="D98" s="56">
        <f>МР!E81</f>
        <v>5800</v>
      </c>
      <c r="E98" s="56">
        <f>МР!F81</f>
        <v>5052.1</v>
      </c>
      <c r="F98" s="52">
        <f t="shared" si="2"/>
        <v>0.8710517241379311</v>
      </c>
      <c r="G98" s="52">
        <f t="shared" si="3"/>
        <v>0.8710517241379311</v>
      </c>
    </row>
    <row r="99" spans="1:7" ht="32.25" customHeight="1">
      <c r="A99" s="149"/>
      <c r="B99" s="145" t="s">
        <v>328</v>
      </c>
      <c r="C99" s="56">
        <f>МР!D82</f>
        <v>60</v>
      </c>
      <c r="D99" s="56">
        <f>МР!E82</f>
        <v>60</v>
      </c>
      <c r="E99" s="56">
        <f>МР!F82</f>
        <v>47</v>
      </c>
      <c r="F99" s="52">
        <f t="shared" si="2"/>
        <v>0.7833333333333333</v>
      </c>
      <c r="G99" s="52">
        <f t="shared" si="3"/>
        <v>0.7833333333333333</v>
      </c>
    </row>
    <row r="100" spans="1:7" ht="21" customHeight="1">
      <c r="A100" s="149"/>
      <c r="B100" s="145" t="s">
        <v>330</v>
      </c>
      <c r="C100" s="56">
        <f>МР!D83</f>
        <v>500</v>
      </c>
      <c r="D100" s="56">
        <f>МР!E83</f>
        <v>500</v>
      </c>
      <c r="E100" s="56">
        <f>МР!F83</f>
        <v>500</v>
      </c>
      <c r="F100" s="52">
        <f t="shared" si="2"/>
        <v>1</v>
      </c>
      <c r="G100" s="52">
        <f t="shared" si="3"/>
        <v>1</v>
      </c>
    </row>
    <row r="101" spans="1:7" ht="21" customHeight="1">
      <c r="A101" s="149"/>
      <c r="B101" s="145" t="s">
        <v>384</v>
      </c>
      <c r="C101" s="56">
        <f>МР!D84</f>
        <v>10</v>
      </c>
      <c r="D101" s="56">
        <f>МР!E84</f>
        <v>10</v>
      </c>
      <c r="E101" s="56">
        <f>МР!F84</f>
        <v>0</v>
      </c>
      <c r="F101" s="52"/>
      <c r="G101" s="52"/>
    </row>
    <row r="102" spans="1:7" s="137" customFormat="1" ht="21" customHeight="1">
      <c r="A102" s="53" t="s">
        <v>48</v>
      </c>
      <c r="B102" s="67" t="s">
        <v>295</v>
      </c>
      <c r="C102" s="55">
        <f>C103+C109+C110+C111</f>
        <v>22694.3</v>
      </c>
      <c r="D102" s="55">
        <f>D103+D109+D110+D111</f>
        <v>21192.199999999997</v>
      </c>
      <c r="E102" s="55">
        <f>E103+E109+E110+E111</f>
        <v>20296.1</v>
      </c>
      <c r="F102" s="52">
        <f t="shared" si="2"/>
        <v>0.8943258879983079</v>
      </c>
      <c r="G102" s="52">
        <f t="shared" si="3"/>
        <v>0.9577155745982013</v>
      </c>
    </row>
    <row r="103" spans="1:7" ht="30.75" customHeight="1">
      <c r="A103" s="149"/>
      <c r="B103" s="65" t="s">
        <v>294</v>
      </c>
      <c r="C103" s="56">
        <f>C104+C105+C106+C107+C108</f>
        <v>800</v>
      </c>
      <c r="D103" s="56">
        <f>D104+D105+D106+D107+D108</f>
        <v>800</v>
      </c>
      <c r="E103" s="56">
        <f>E104+E105+E106+E107+E108</f>
        <v>455.8</v>
      </c>
      <c r="F103" s="52">
        <f t="shared" si="2"/>
        <v>0.56975</v>
      </c>
      <c r="G103" s="52">
        <f t="shared" si="3"/>
        <v>0.56975</v>
      </c>
    </row>
    <row r="104" spans="1:7" ht="23.25" customHeight="1">
      <c r="A104" s="149"/>
      <c r="B104" s="66" t="s">
        <v>311</v>
      </c>
      <c r="C104" s="56">
        <f>'МО г.Ртищево'!D66</f>
        <v>400</v>
      </c>
      <c r="D104" s="56">
        <f>'МО г.Ртищево'!E66</f>
        <v>400</v>
      </c>
      <c r="E104" s="56">
        <f>'МО г.Ртищево'!F66</f>
        <v>355.8</v>
      </c>
      <c r="F104" s="52">
        <f t="shared" si="2"/>
        <v>0.8895000000000001</v>
      </c>
      <c r="G104" s="52">
        <f t="shared" si="3"/>
        <v>0.8895000000000001</v>
      </c>
    </row>
    <row r="105" spans="1:7" ht="23.25" customHeight="1">
      <c r="A105" s="149"/>
      <c r="B105" s="66" t="s">
        <v>312</v>
      </c>
      <c r="C105" s="56">
        <f>'МО г.Ртищево'!D67</f>
        <v>50</v>
      </c>
      <c r="D105" s="56">
        <f>'МО г.Ртищево'!E67</f>
        <v>50</v>
      </c>
      <c r="E105" s="56">
        <f>'МО г.Ртищево'!F67</f>
        <v>0</v>
      </c>
      <c r="F105" s="52">
        <f t="shared" si="2"/>
        <v>0</v>
      </c>
      <c r="G105" s="52">
        <f t="shared" si="3"/>
        <v>0</v>
      </c>
    </row>
    <row r="106" spans="1:7" ht="30.75" customHeight="1">
      <c r="A106" s="149"/>
      <c r="B106" s="66" t="s">
        <v>313</v>
      </c>
      <c r="C106" s="56">
        <f>'МО г.Ртищево'!D68</f>
        <v>50</v>
      </c>
      <c r="D106" s="56">
        <f>'МО г.Ртищево'!E68</f>
        <v>50</v>
      </c>
      <c r="E106" s="56">
        <f>'МО г.Ртищево'!F68</f>
        <v>50</v>
      </c>
      <c r="F106" s="52">
        <f t="shared" si="2"/>
        <v>1</v>
      </c>
      <c r="G106" s="52">
        <f t="shared" si="3"/>
        <v>1</v>
      </c>
    </row>
    <row r="107" spans="1:7" ht="20.25" customHeight="1">
      <c r="A107" s="149"/>
      <c r="B107" s="66" t="s">
        <v>314</v>
      </c>
      <c r="C107" s="56">
        <f>'МО г.Ртищево'!D69</f>
        <v>250</v>
      </c>
      <c r="D107" s="56">
        <f>'МО г.Ртищево'!E69</f>
        <v>250</v>
      </c>
      <c r="E107" s="56">
        <f>'МО г.Ртищево'!F69</f>
        <v>0</v>
      </c>
      <c r="F107" s="52">
        <f t="shared" si="2"/>
        <v>0</v>
      </c>
      <c r="G107" s="52">
        <f t="shared" si="3"/>
        <v>0</v>
      </c>
    </row>
    <row r="108" spans="1:7" ht="19.5" customHeight="1">
      <c r="A108" s="149"/>
      <c r="B108" s="66" t="s">
        <v>315</v>
      </c>
      <c r="C108" s="56">
        <f>'МО г.Ртищево'!D70</f>
        <v>50</v>
      </c>
      <c r="D108" s="56">
        <f>'МО г.Ртищево'!E70</f>
        <v>50</v>
      </c>
      <c r="E108" s="56">
        <f>'МО г.Ртищево'!F70</f>
        <v>50</v>
      </c>
      <c r="F108" s="52">
        <f t="shared" si="2"/>
        <v>1</v>
      </c>
      <c r="G108" s="52">
        <f t="shared" si="3"/>
        <v>1</v>
      </c>
    </row>
    <row r="109" spans="1:7" ht="21" customHeight="1">
      <c r="A109" s="149"/>
      <c r="B109" s="65" t="s">
        <v>186</v>
      </c>
      <c r="C109" s="56">
        <f>'МО г.Ртищево'!D71+'Кр-звезда'!D47+Макарово!D47+Октябрьский!D46+Салтыковка!D46+Урусово!D48+'Ш-Голицыно'!D47</f>
        <v>10115.1</v>
      </c>
      <c r="D109" s="56">
        <f>'МО г.Ртищево'!E71+'Кр-звезда'!E47+Макарово!E47+Октябрьский!E46+Салтыковка!E46+Урусово!E48+'Ш-Голицыно'!E47</f>
        <v>9247.2</v>
      </c>
      <c r="E109" s="56">
        <f>'МО г.Ртищево'!F71+'Кр-звезда'!F47+Макарово!F47+Октябрьский!F46+Салтыковка!F46+Урусово!F48+'Ш-Голицыно'!F47</f>
        <v>9097</v>
      </c>
      <c r="F109" s="52">
        <f t="shared" si="2"/>
        <v>0.8993484987790531</v>
      </c>
      <c r="G109" s="52">
        <f t="shared" si="3"/>
        <v>0.9837572454364564</v>
      </c>
    </row>
    <row r="110" spans="1:7" ht="21" customHeight="1">
      <c r="A110" s="149"/>
      <c r="B110" s="65" t="s">
        <v>278</v>
      </c>
      <c r="C110" s="56">
        <f>'Кр-звезда'!D48+Макарово!D48+Октябрьский!D47+Салтыковка!D47+Урусово!D49+'Ш-Голицыно'!D48</f>
        <v>84.8</v>
      </c>
      <c r="D110" s="56">
        <f>'Кр-звезда'!E48+Макарово!E48+Октябрьский!E47+Салтыковка!E47+Урусово!E49+'Ш-Голицыно'!E48</f>
        <v>84.8</v>
      </c>
      <c r="E110" s="56">
        <f>'Кр-звезда'!F48+Макарово!F48+Октябрьский!F47+Салтыковка!F47+Урусово!F49+'Ш-Голицыно'!F48</f>
        <v>30.6</v>
      </c>
      <c r="F110" s="52">
        <f t="shared" si="2"/>
        <v>0.3608490566037736</v>
      </c>
      <c r="G110" s="52">
        <f t="shared" si="3"/>
        <v>0.3608490566037736</v>
      </c>
    </row>
    <row r="111" spans="1:7" ht="21" customHeight="1">
      <c r="A111" s="149"/>
      <c r="B111" s="65" t="s">
        <v>188</v>
      </c>
      <c r="C111" s="56">
        <f>'МО г.Ртищево'!D72+'Кр-звезда'!D49+Макарово!D49+Октябрьский!D48+Салтыковка!D48+Урусово!D50+'Ш-Голицыно'!D49</f>
        <v>11694.4</v>
      </c>
      <c r="D111" s="56">
        <f>'МО г.Ртищево'!E72+'Кр-звезда'!E49+Макарово!E49+Октябрьский!E48+Салтыковка!E48+Урусово!E50+'Ш-Голицыно'!E49</f>
        <v>11060.199999999999</v>
      </c>
      <c r="E111" s="56">
        <f>'МО г.Ртищево'!F72+'Кр-звезда'!F49+Макарово!F49+Октябрьский!F48+Салтыковка!F48+Урусово!F50+'Ш-Голицыно'!F49</f>
        <v>10712.7</v>
      </c>
      <c r="F111" s="52">
        <f t="shared" si="2"/>
        <v>0.9160538377343003</v>
      </c>
      <c r="G111" s="52">
        <f t="shared" si="3"/>
        <v>0.9685810383175713</v>
      </c>
    </row>
    <row r="112" spans="1:7" ht="21.75" customHeight="1">
      <c r="A112" s="64" t="s">
        <v>133</v>
      </c>
      <c r="B112" s="147" t="s">
        <v>131</v>
      </c>
      <c r="C112" s="59">
        <f>C113</f>
        <v>7.2</v>
      </c>
      <c r="D112" s="59">
        <f>D113</f>
        <v>7.2</v>
      </c>
      <c r="E112" s="59">
        <f>E113</f>
        <v>3.5</v>
      </c>
      <c r="F112" s="52">
        <f t="shared" si="2"/>
        <v>0.4861111111111111</v>
      </c>
      <c r="G112" s="52">
        <f t="shared" si="3"/>
        <v>0.4861111111111111</v>
      </c>
    </row>
    <row r="113" spans="1:7" ht="18" customHeight="1">
      <c r="A113" s="68" t="s">
        <v>127</v>
      </c>
      <c r="B113" s="69" t="s">
        <v>287</v>
      </c>
      <c r="C113" s="56">
        <f>'Кр-звезда'!D51+Макарово!D51+Октябрьский!D51+Салтыковка!D50+Урусово!D52+'Ш-Голицыно'!D51</f>
        <v>7.2</v>
      </c>
      <c r="D113" s="56">
        <f>'Кр-звезда'!E51+Макарово!E51+Октябрьский!E51+Салтыковка!E50+Урусово!E52+'Ш-Голицыно'!E51</f>
        <v>7.2</v>
      </c>
      <c r="E113" s="56">
        <f>'Кр-звезда'!F51+Макарово!F51+Октябрьский!F51+Салтыковка!F50+Урусово!F52+'Ш-Голицыно'!F51</f>
        <v>3.5</v>
      </c>
      <c r="F113" s="52">
        <f t="shared" si="2"/>
        <v>0.4861111111111111</v>
      </c>
      <c r="G113" s="52">
        <f t="shared" si="3"/>
        <v>0.4861111111111111</v>
      </c>
    </row>
    <row r="114" spans="1:7" ht="18" customHeight="1">
      <c r="A114" s="50" t="s">
        <v>50</v>
      </c>
      <c r="B114" s="45" t="s">
        <v>51</v>
      </c>
      <c r="C114" s="59">
        <f>C115+C117+C118+C119</f>
        <v>460943.5</v>
      </c>
      <c r="D114" s="59">
        <f>D115+D117+D118+D119</f>
        <v>361940.3</v>
      </c>
      <c r="E114" s="59">
        <f>E115+E117+E118+E119</f>
        <v>315983.69999999995</v>
      </c>
      <c r="F114" s="52">
        <f t="shared" si="2"/>
        <v>0.6855150360076668</v>
      </c>
      <c r="G114" s="52">
        <f t="shared" si="3"/>
        <v>0.8730271262967952</v>
      </c>
    </row>
    <row r="115" spans="1:7" ht="12.75">
      <c r="A115" s="149" t="s">
        <v>52</v>
      </c>
      <c r="B115" s="145" t="s">
        <v>53</v>
      </c>
      <c r="C115" s="56">
        <f>МР!D90</f>
        <v>136359.4</v>
      </c>
      <c r="D115" s="56">
        <f>МР!E90</f>
        <v>110645.9</v>
      </c>
      <c r="E115" s="56">
        <f>МР!F90</f>
        <v>97921.4</v>
      </c>
      <c r="F115" s="52">
        <f t="shared" si="2"/>
        <v>0.7181125760306953</v>
      </c>
      <c r="G115" s="52">
        <f t="shared" si="3"/>
        <v>0.8849979981183216</v>
      </c>
    </row>
    <row r="116" spans="1:7" ht="25.5">
      <c r="A116" s="149"/>
      <c r="B116" s="60" t="s">
        <v>238</v>
      </c>
      <c r="C116" s="56">
        <f>МР!D91</f>
        <v>6373.8</v>
      </c>
      <c r="D116" s="56">
        <f>МР!E91</f>
        <v>6373.8</v>
      </c>
      <c r="E116" s="56">
        <f>МР!F91</f>
        <v>6175.3</v>
      </c>
      <c r="F116" s="52">
        <f aca="true" t="shared" si="4" ref="F116:F141">E116/C116</f>
        <v>0.9688568828642254</v>
      </c>
      <c r="G116" s="52">
        <f aca="true" t="shared" si="5" ref="G116:G141">E116/D116</f>
        <v>0.9688568828642254</v>
      </c>
    </row>
    <row r="117" spans="1:7" ht="12.75">
      <c r="A117" s="149" t="s">
        <v>54</v>
      </c>
      <c r="B117" s="145" t="s">
        <v>157</v>
      </c>
      <c r="C117" s="56">
        <f>МР!D92+'МО г.Ртищево'!D74</f>
        <v>296900.3</v>
      </c>
      <c r="D117" s="56">
        <f>МР!E92+'МО г.Ртищево'!E74</f>
        <v>227829.7</v>
      </c>
      <c r="E117" s="56">
        <f>МР!F92+'МО г.Ртищево'!F74</f>
        <v>198493.7</v>
      </c>
      <c r="F117" s="52">
        <f t="shared" si="4"/>
        <v>0.6685533830716911</v>
      </c>
      <c r="G117" s="52">
        <f t="shared" si="5"/>
        <v>0.8712371565252467</v>
      </c>
    </row>
    <row r="118" spans="1:7" ht="12.75">
      <c r="A118" s="149" t="s">
        <v>55</v>
      </c>
      <c r="B118" s="145" t="s">
        <v>56</v>
      </c>
      <c r="C118" s="56">
        <f>МР!D93+'Кр-звезда'!D55+Макарово!D55+Октябрьский!D55+Салтыковка!D54+Урусово!D56+'Ш-Голицыно'!D55</f>
        <v>5533.9</v>
      </c>
      <c r="D118" s="56">
        <f>МР!E93+'Кр-звезда'!E55+Макарово!E55+Октябрьский!E55+Салтыковка!E54+Урусово!E56+'Ш-Голицыно'!E55</f>
        <v>5446.8</v>
      </c>
      <c r="E118" s="56">
        <f>МР!F93+'Кр-звезда'!F55+Макарово!F55+Октябрьский!F55+Салтыковка!F54+Урусово!F56+'Ш-Голицыно'!F55</f>
        <v>2891.1</v>
      </c>
      <c r="F118" s="52">
        <f t="shared" si="4"/>
        <v>0.522434449484089</v>
      </c>
      <c r="G118" s="52">
        <f t="shared" si="5"/>
        <v>0.530788719982375</v>
      </c>
    </row>
    <row r="119" spans="1:7" ht="12.75">
      <c r="A119" s="149" t="s">
        <v>57</v>
      </c>
      <c r="B119" s="145" t="s">
        <v>58</v>
      </c>
      <c r="C119" s="56">
        <f>МР!D95</f>
        <v>22149.9</v>
      </c>
      <c r="D119" s="56">
        <f>МР!E95</f>
        <v>18017.9</v>
      </c>
      <c r="E119" s="56">
        <f>МР!F95</f>
        <v>16677.5</v>
      </c>
      <c r="F119" s="52">
        <f t="shared" si="4"/>
        <v>0.752937936514386</v>
      </c>
      <c r="G119" s="52">
        <f t="shared" si="5"/>
        <v>0.9256073127278983</v>
      </c>
    </row>
    <row r="120" spans="1:7" ht="12.75">
      <c r="A120" s="149"/>
      <c r="B120" s="145" t="s">
        <v>59</v>
      </c>
      <c r="C120" s="56">
        <f>МР!D96</f>
        <v>500</v>
      </c>
      <c r="D120" s="56">
        <f>МР!E96</f>
        <v>390</v>
      </c>
      <c r="E120" s="56">
        <f>МР!F96</f>
        <v>216.6</v>
      </c>
      <c r="F120" s="52">
        <f t="shared" si="4"/>
        <v>0.4332</v>
      </c>
      <c r="G120" s="52">
        <f t="shared" si="5"/>
        <v>0.5553846153846154</v>
      </c>
    </row>
    <row r="121" spans="1:7" ht="12.75">
      <c r="A121" s="50" t="s">
        <v>60</v>
      </c>
      <c r="B121" s="45" t="s">
        <v>162</v>
      </c>
      <c r="C121" s="59">
        <f>C122+C123</f>
        <v>71933.59999999999</v>
      </c>
      <c r="D121" s="59">
        <f>D122+D123</f>
        <v>55537.2</v>
      </c>
      <c r="E121" s="59">
        <f>E122+E123</f>
        <v>50128.1</v>
      </c>
      <c r="F121" s="52">
        <f t="shared" si="4"/>
        <v>0.6968662766773803</v>
      </c>
      <c r="G121" s="52">
        <f t="shared" si="5"/>
        <v>0.9026040203683298</v>
      </c>
    </row>
    <row r="122" spans="1:7" ht="12.75">
      <c r="A122" s="149" t="s">
        <v>61</v>
      </c>
      <c r="B122" s="145" t="s">
        <v>62</v>
      </c>
      <c r="C122" s="56">
        <f>МР!D98</f>
        <v>68119.7</v>
      </c>
      <c r="D122" s="56">
        <f>МР!E98</f>
        <v>52584.5</v>
      </c>
      <c r="E122" s="56">
        <f>МР!F98</f>
        <v>47428.9</v>
      </c>
      <c r="F122" s="52">
        <f t="shared" si="4"/>
        <v>0.6962582043080049</v>
      </c>
      <c r="G122" s="52">
        <f t="shared" si="5"/>
        <v>0.9019558995521494</v>
      </c>
    </row>
    <row r="123" spans="1:7" ht="12.75">
      <c r="A123" s="149" t="s">
        <v>63</v>
      </c>
      <c r="B123" s="145" t="s">
        <v>114</v>
      </c>
      <c r="C123" s="56">
        <f>МР!D99</f>
        <v>3813.9</v>
      </c>
      <c r="D123" s="56">
        <f>МР!E99</f>
        <v>2952.7</v>
      </c>
      <c r="E123" s="56">
        <f>МР!F99</f>
        <v>2699.2</v>
      </c>
      <c r="F123" s="52">
        <f t="shared" si="4"/>
        <v>0.7077269986103463</v>
      </c>
      <c r="G123" s="52">
        <f t="shared" si="5"/>
        <v>0.9141463745046906</v>
      </c>
    </row>
    <row r="124" spans="1:7" ht="16.5" customHeight="1">
      <c r="A124" s="50" t="s">
        <v>64</v>
      </c>
      <c r="B124" s="45" t="s">
        <v>65</v>
      </c>
      <c r="C124" s="59">
        <f>C125+C126+C127+C129+C133+C130+C131+C132+C128</f>
        <v>17545.000000000004</v>
      </c>
      <c r="D124" s="59">
        <f>D125+D126+D127+D129+D133+D130+D131+D132+D128</f>
        <v>14287</v>
      </c>
      <c r="E124" s="59">
        <f>E125+E126+E127+E129+E133+E130+E131+E132+E128</f>
        <v>9980.199999999999</v>
      </c>
      <c r="F124" s="52">
        <f t="shared" si="4"/>
        <v>0.5688344257623252</v>
      </c>
      <c r="G124" s="52">
        <f t="shared" si="5"/>
        <v>0.6985511303982641</v>
      </c>
    </row>
    <row r="125" spans="1:7" ht="12.75">
      <c r="A125" s="149" t="s">
        <v>66</v>
      </c>
      <c r="B125" s="70" t="s">
        <v>239</v>
      </c>
      <c r="C125" s="56">
        <f>МР!D102+'МО г.Ртищево'!D76+'Кр-звезда'!D57+Октябрьский!D57+Салтыковка!D56+Урусово!D58+'Ш-Голицыно'!D56</f>
        <v>1455.6</v>
      </c>
      <c r="D125" s="56">
        <f>МР!E102+'МО г.Ртищево'!E76+'Кр-звезда'!E57+Октябрьский!E57+Салтыковка!E56+Урусово!E58+'Ш-Голицыно'!E56</f>
        <v>1253.6999999999998</v>
      </c>
      <c r="E125" s="56">
        <f>МР!F102+'МО г.Ртищево'!F76+'Кр-звезда'!F57+Октябрьский!F57+Салтыковка!F56+Урусово!F58+'Ш-Голицыно'!F56</f>
        <v>1185</v>
      </c>
      <c r="F125" s="52">
        <f t="shared" si="4"/>
        <v>0.8140972794723825</v>
      </c>
      <c r="G125" s="52">
        <f t="shared" si="5"/>
        <v>0.9452022014836087</v>
      </c>
    </row>
    <row r="126" spans="1:7" ht="38.25">
      <c r="A126" s="149" t="s">
        <v>67</v>
      </c>
      <c r="B126" s="70" t="s">
        <v>193</v>
      </c>
      <c r="C126" s="56">
        <f>МР!D104</f>
        <v>10633.4</v>
      </c>
      <c r="D126" s="56">
        <f>МР!E104</f>
        <v>8724.3</v>
      </c>
      <c r="E126" s="56">
        <f>МР!F104</f>
        <v>6766.6</v>
      </c>
      <c r="F126" s="52">
        <f t="shared" si="4"/>
        <v>0.6363533770948145</v>
      </c>
      <c r="G126" s="52">
        <f t="shared" si="5"/>
        <v>0.7756037733686372</v>
      </c>
    </row>
    <row r="127" spans="1:7" ht="51">
      <c r="A127" s="149"/>
      <c r="B127" s="145" t="s">
        <v>194</v>
      </c>
      <c r="C127" s="56">
        <f>МР!D103</f>
        <v>93.7</v>
      </c>
      <c r="D127" s="56">
        <f>МР!E103</f>
        <v>93.7</v>
      </c>
      <c r="E127" s="56">
        <f>МР!F103</f>
        <v>80</v>
      </c>
      <c r="F127" s="52">
        <f t="shared" si="4"/>
        <v>0.8537886872998932</v>
      </c>
      <c r="G127" s="52">
        <f t="shared" si="5"/>
        <v>0.8537886872998932</v>
      </c>
    </row>
    <row r="128" spans="1:7" ht="26.25" customHeight="1">
      <c r="A128" s="149"/>
      <c r="B128" s="145" t="s">
        <v>342</v>
      </c>
      <c r="C128" s="56">
        <f>МР!D105</f>
        <v>132.3</v>
      </c>
      <c r="D128" s="56">
        <f>МР!E105</f>
        <v>132.3</v>
      </c>
      <c r="E128" s="56">
        <f>МР!F105</f>
        <v>0</v>
      </c>
      <c r="F128" s="52">
        <f t="shared" si="4"/>
        <v>0</v>
      </c>
      <c r="G128" s="52">
        <f t="shared" si="5"/>
        <v>0</v>
      </c>
    </row>
    <row r="129" spans="1:7" ht="42.75" customHeight="1">
      <c r="A129" s="149"/>
      <c r="B129" s="145" t="s">
        <v>368</v>
      </c>
      <c r="C129" s="56">
        <f>МР!D106</f>
        <v>273.9</v>
      </c>
      <c r="D129" s="56">
        <f>МР!E106</f>
        <v>273.9</v>
      </c>
      <c r="E129" s="56">
        <f>МР!F106</f>
        <v>0</v>
      </c>
      <c r="F129" s="52">
        <f t="shared" si="4"/>
        <v>0</v>
      </c>
      <c r="G129" s="52">
        <f t="shared" si="5"/>
        <v>0</v>
      </c>
    </row>
    <row r="130" spans="1:7" ht="15.75" customHeight="1">
      <c r="A130" s="149"/>
      <c r="B130" s="145" t="s">
        <v>0</v>
      </c>
      <c r="C130" s="56">
        <f>МР!D109</f>
        <v>79.4</v>
      </c>
      <c r="D130" s="56">
        <f>МР!E109</f>
        <v>79.4</v>
      </c>
      <c r="E130" s="56">
        <f>МР!F109</f>
        <v>79.4</v>
      </c>
      <c r="F130" s="52">
        <f t="shared" si="4"/>
        <v>1</v>
      </c>
      <c r="G130" s="52">
        <f t="shared" si="5"/>
        <v>1</v>
      </c>
    </row>
    <row r="131" spans="1:7" ht="20.25" customHeight="1">
      <c r="A131" s="149"/>
      <c r="B131" s="145" t="s">
        <v>1</v>
      </c>
      <c r="C131" s="56">
        <f>МР!D110</f>
        <v>144.4</v>
      </c>
      <c r="D131" s="56">
        <f>МР!E110</f>
        <v>144.4</v>
      </c>
      <c r="E131" s="56">
        <f>МР!F110</f>
        <v>144.4</v>
      </c>
      <c r="F131" s="52">
        <f t="shared" si="4"/>
        <v>1</v>
      </c>
      <c r="G131" s="52">
        <f t="shared" si="5"/>
        <v>1</v>
      </c>
    </row>
    <row r="132" spans="1:7" ht="30.75" customHeight="1">
      <c r="A132" s="149"/>
      <c r="B132" s="145" t="s">
        <v>331</v>
      </c>
      <c r="C132" s="56">
        <f>МР!D107</f>
        <v>100</v>
      </c>
      <c r="D132" s="56">
        <f>МР!E107</f>
        <v>100</v>
      </c>
      <c r="E132" s="56">
        <f>МР!F107</f>
        <v>50</v>
      </c>
      <c r="F132" s="52">
        <f t="shared" si="4"/>
        <v>0.5</v>
      </c>
      <c r="G132" s="52">
        <f t="shared" si="5"/>
        <v>0.5</v>
      </c>
    </row>
    <row r="133" spans="1:7" ht="38.25">
      <c r="A133" s="149" t="s">
        <v>68</v>
      </c>
      <c r="B133" s="145" t="s">
        <v>120</v>
      </c>
      <c r="C133" s="56">
        <f>МР!D111</f>
        <v>4632.3</v>
      </c>
      <c r="D133" s="56">
        <f>МР!E111</f>
        <v>3485.3</v>
      </c>
      <c r="E133" s="56">
        <f>МР!F111</f>
        <v>1674.8</v>
      </c>
      <c r="F133" s="52">
        <f t="shared" si="4"/>
        <v>0.36154825896422943</v>
      </c>
      <c r="G133" s="52">
        <f t="shared" si="5"/>
        <v>0.4805325223079792</v>
      </c>
    </row>
    <row r="134" spans="1:7" ht="21" customHeight="1">
      <c r="A134" s="64" t="s">
        <v>69</v>
      </c>
      <c r="B134" s="147" t="s">
        <v>136</v>
      </c>
      <c r="C134" s="59">
        <f>C135+C136</f>
        <v>26916</v>
      </c>
      <c r="D134" s="59">
        <f>D135+D136</f>
        <v>21938.8</v>
      </c>
      <c r="E134" s="59">
        <f>E135+E136</f>
        <v>16657.1</v>
      </c>
      <c r="F134" s="52">
        <f t="shared" si="4"/>
        <v>0.6188549561599048</v>
      </c>
      <c r="G134" s="52">
        <f t="shared" si="5"/>
        <v>0.7592530129268692</v>
      </c>
    </row>
    <row r="135" spans="1:7" ht="15.75" customHeight="1">
      <c r="A135" s="149" t="s">
        <v>70</v>
      </c>
      <c r="B135" s="145" t="s">
        <v>137</v>
      </c>
      <c r="C135" s="56">
        <f>'МО г.Ртищево'!D78</f>
        <v>26283</v>
      </c>
      <c r="D135" s="56">
        <f>'МО г.Ртищево'!E78</f>
        <v>21305.8</v>
      </c>
      <c r="E135" s="56">
        <f>'МО г.Ртищево'!F78</f>
        <v>16104.8</v>
      </c>
      <c r="F135" s="52">
        <f t="shared" si="4"/>
        <v>0.6127458813681848</v>
      </c>
      <c r="G135" s="52">
        <f t="shared" si="5"/>
        <v>0.7558880680378113</v>
      </c>
    </row>
    <row r="136" spans="1:7" ht="18.75" customHeight="1">
      <c r="A136" s="149" t="s">
        <v>138</v>
      </c>
      <c r="B136" s="145" t="s">
        <v>139</v>
      </c>
      <c r="C136" s="56">
        <f>МР!D114</f>
        <v>633</v>
      </c>
      <c r="D136" s="56">
        <f>МР!E114</f>
        <v>633</v>
      </c>
      <c r="E136" s="56">
        <f>МР!F114</f>
        <v>552.3</v>
      </c>
      <c r="F136" s="52">
        <f t="shared" si="4"/>
        <v>0.8725118483412322</v>
      </c>
      <c r="G136" s="52">
        <f t="shared" si="5"/>
        <v>0.8725118483412322</v>
      </c>
    </row>
    <row r="137" spans="1:7" ht="21.75" customHeight="1">
      <c r="A137" s="64" t="s">
        <v>140</v>
      </c>
      <c r="B137" s="147" t="s">
        <v>141</v>
      </c>
      <c r="C137" s="59">
        <f>C138</f>
        <v>308</v>
      </c>
      <c r="D137" s="59">
        <f>D138</f>
        <v>278.7</v>
      </c>
      <c r="E137" s="59">
        <f>E138</f>
        <v>200.3</v>
      </c>
      <c r="F137" s="52">
        <f t="shared" si="4"/>
        <v>0.6503246753246754</v>
      </c>
      <c r="G137" s="52">
        <f t="shared" si="5"/>
        <v>0.7186939361320417</v>
      </c>
    </row>
    <row r="138" spans="1:7" ht="12.75">
      <c r="A138" s="149" t="s">
        <v>142</v>
      </c>
      <c r="B138" s="145" t="s">
        <v>143</v>
      </c>
      <c r="C138" s="56">
        <f>МР!D117+'МО г.Ртищево'!D80</f>
        <v>308</v>
      </c>
      <c r="D138" s="56">
        <f>МР!E117+'МО г.Ртищево'!E80</f>
        <v>278.7</v>
      </c>
      <c r="E138" s="56">
        <f>МР!F117+'МО г.Ртищево'!F80</f>
        <v>200.3</v>
      </c>
      <c r="F138" s="52">
        <f t="shared" si="4"/>
        <v>0.6503246753246754</v>
      </c>
      <c r="G138" s="52">
        <f t="shared" si="5"/>
        <v>0.7186939361320417</v>
      </c>
    </row>
    <row r="139" spans="1:7" ht="32.25" customHeight="1">
      <c r="A139" s="64" t="s">
        <v>144</v>
      </c>
      <c r="B139" s="147" t="s">
        <v>145</v>
      </c>
      <c r="C139" s="59">
        <f>C140</f>
        <v>800</v>
      </c>
      <c r="D139" s="59">
        <f>D140</f>
        <v>600</v>
      </c>
      <c r="E139" s="59">
        <f>E140</f>
        <v>549.4</v>
      </c>
      <c r="F139" s="52">
        <f t="shared" si="4"/>
        <v>0.68675</v>
      </c>
      <c r="G139" s="52">
        <f t="shared" si="5"/>
        <v>0.9156666666666666</v>
      </c>
    </row>
    <row r="140" spans="1:7" ht="15" customHeight="1">
      <c r="A140" s="149" t="s">
        <v>147</v>
      </c>
      <c r="B140" s="145" t="s">
        <v>146</v>
      </c>
      <c r="C140" s="56">
        <f>МР!D119</f>
        <v>800</v>
      </c>
      <c r="D140" s="56">
        <f>МР!E119</f>
        <v>600</v>
      </c>
      <c r="E140" s="56">
        <f>МР!F119</f>
        <v>549.4</v>
      </c>
      <c r="F140" s="52">
        <f t="shared" si="4"/>
        <v>0.68675</v>
      </c>
      <c r="G140" s="52">
        <f t="shared" si="5"/>
        <v>0.9156666666666666</v>
      </c>
    </row>
    <row r="141" spans="1:7" ht="22.5" customHeight="1">
      <c r="A141" s="149"/>
      <c r="B141" s="71" t="s">
        <v>72</v>
      </c>
      <c r="C141" s="72">
        <f>C40+C112+C58+C60+C69+C84+C114+C121+C124+C134+C137+C139</f>
        <v>721603.6</v>
      </c>
      <c r="D141" s="72">
        <f>D40+D112+D58+D60+D69+D84+D114+D121+D124+D134+D137+D139</f>
        <v>586066.8999999999</v>
      </c>
      <c r="E141" s="72">
        <f>E40+E112+E58+E60+E69+E84+E114+E121+E124+E134+E137+E139</f>
        <v>497718.8999999999</v>
      </c>
      <c r="F141" s="52">
        <f t="shared" si="4"/>
        <v>0.6897400456427877</v>
      </c>
      <c r="G141" s="52">
        <f t="shared" si="5"/>
        <v>0.8492527047680052</v>
      </c>
    </row>
    <row r="142" spans="3:6" ht="12.75" hidden="1">
      <c r="C142" s="43"/>
      <c r="D142" s="43"/>
      <c r="E142" s="43"/>
      <c r="F142" s="73"/>
    </row>
    <row r="143" spans="3:6" ht="12.75" hidden="1">
      <c r="C143" s="43"/>
      <c r="D143" s="43"/>
      <c r="E143" s="43"/>
      <c r="F143" s="75"/>
    </row>
    <row r="144" spans="2:7" ht="15">
      <c r="B144" s="38" t="s">
        <v>97</v>
      </c>
      <c r="C144" s="43"/>
      <c r="D144" s="43"/>
      <c r="E144" s="43"/>
      <c r="F144" s="76"/>
      <c r="G144" s="74">
        <v>22493.9</v>
      </c>
    </row>
    <row r="145" spans="2:6" ht="15">
      <c r="B145" s="38"/>
      <c r="C145" s="43"/>
      <c r="D145" s="43"/>
      <c r="E145" s="43"/>
      <c r="F145" s="76"/>
    </row>
    <row r="146" spans="2:6" ht="15">
      <c r="B146" s="38" t="s">
        <v>88</v>
      </c>
      <c r="C146" s="43"/>
      <c r="D146" s="43"/>
      <c r="E146" s="43"/>
      <c r="F146" s="76"/>
    </row>
    <row r="147" spans="2:7" ht="15">
      <c r="B147" s="38" t="s">
        <v>89</v>
      </c>
      <c r="C147" s="43"/>
      <c r="D147" s="43"/>
      <c r="E147" s="43"/>
      <c r="F147" s="76"/>
      <c r="G147" s="77" t="s">
        <v>152</v>
      </c>
    </row>
    <row r="148" spans="2:6" ht="15">
      <c r="B148" s="38"/>
      <c r="C148" s="43"/>
      <c r="D148" s="43"/>
      <c r="E148" s="43"/>
      <c r="F148" s="76"/>
    </row>
    <row r="149" spans="2:6" ht="15">
      <c r="B149" s="38" t="s">
        <v>90</v>
      </c>
      <c r="C149" s="43"/>
      <c r="D149" s="43"/>
      <c r="E149" s="43"/>
      <c r="F149" s="76"/>
    </row>
    <row r="150" spans="2:7" ht="15">
      <c r="B150" s="38" t="s">
        <v>91</v>
      </c>
      <c r="C150" s="43"/>
      <c r="D150" s="43"/>
      <c r="E150" s="43"/>
      <c r="F150" s="76"/>
      <c r="G150" s="78" t="str">
        <f>МР!H134</f>
        <v>0</v>
      </c>
    </row>
    <row r="151" spans="2:6" ht="15">
      <c r="B151" s="38"/>
      <c r="C151" s="43"/>
      <c r="D151" s="43"/>
      <c r="E151" s="43"/>
      <c r="F151" s="76"/>
    </row>
    <row r="152" spans="2:6" ht="15">
      <c r="B152" s="38" t="s">
        <v>92</v>
      </c>
      <c r="C152" s="43"/>
      <c r="D152" s="43"/>
      <c r="E152" s="43"/>
      <c r="F152" s="76"/>
    </row>
    <row r="153" spans="2:7" ht="15">
      <c r="B153" s="38" t="s">
        <v>93</v>
      </c>
      <c r="C153" s="43"/>
      <c r="D153" s="43"/>
      <c r="E153" s="43"/>
      <c r="F153" s="76"/>
      <c r="G153" s="79"/>
    </row>
    <row r="154" spans="2:6" ht="15">
      <c r="B154" s="38"/>
      <c r="C154" s="43"/>
      <c r="D154" s="43"/>
      <c r="E154" s="43"/>
      <c r="F154" s="76"/>
    </row>
    <row r="155" spans="2:6" ht="15">
      <c r="B155" s="38" t="s">
        <v>94</v>
      </c>
      <c r="C155" s="43"/>
      <c r="D155" s="43"/>
      <c r="E155" s="43"/>
      <c r="F155" s="76"/>
    </row>
    <row r="156" spans="1:7" ht="15">
      <c r="A156" s="36"/>
      <c r="B156" s="38" t="s">
        <v>95</v>
      </c>
      <c r="C156" s="43"/>
      <c r="D156" s="43"/>
      <c r="E156" s="43"/>
      <c r="F156" s="76"/>
      <c r="G156" s="80">
        <v>8000</v>
      </c>
    </row>
    <row r="157" spans="1:6" ht="12" customHeight="1" hidden="1">
      <c r="A157" s="36"/>
      <c r="B157" s="38"/>
      <c r="C157" s="43"/>
      <c r="D157" s="43"/>
      <c r="E157" s="43"/>
      <c r="F157" s="76"/>
    </row>
    <row r="158" spans="1:6" ht="5.25" customHeight="1" hidden="1">
      <c r="A158" s="36"/>
      <c r="B158" s="38"/>
      <c r="C158" s="43"/>
      <c r="D158" s="43"/>
      <c r="E158" s="43"/>
      <c r="F158" s="76"/>
    </row>
    <row r="159" spans="1:7" ht="45" customHeight="1">
      <c r="A159" s="36"/>
      <c r="B159" s="38" t="s">
        <v>96</v>
      </c>
      <c r="C159" s="43"/>
      <c r="D159" s="43"/>
      <c r="E159" s="43"/>
      <c r="F159" s="76"/>
      <c r="G159" s="81">
        <f>E33+G144+G147-E141-G153-G156</f>
        <v>32405.600000000093</v>
      </c>
    </row>
    <row r="160" spans="1:6" ht="12.75">
      <c r="A160" s="36"/>
      <c r="C160" s="43"/>
      <c r="D160" s="43"/>
      <c r="E160" s="43"/>
      <c r="F160" s="76"/>
    </row>
    <row r="161" spans="1:6" ht="12.75" hidden="1">
      <c r="A161" s="36"/>
      <c r="C161" s="43"/>
      <c r="D161" s="43"/>
      <c r="E161" s="43"/>
      <c r="F161" s="76"/>
    </row>
    <row r="162" spans="1:6" ht="15">
      <c r="A162" s="36"/>
      <c r="B162" s="38" t="s">
        <v>98</v>
      </c>
      <c r="C162" s="43"/>
      <c r="D162" s="43"/>
      <c r="E162" s="43"/>
      <c r="F162" s="76"/>
    </row>
    <row r="163" spans="1:6" ht="15">
      <c r="A163" s="36"/>
      <c r="B163" s="38" t="s">
        <v>99</v>
      </c>
      <c r="C163" s="43"/>
      <c r="D163" s="43"/>
      <c r="E163" s="43"/>
      <c r="F163" s="76"/>
    </row>
    <row r="164" spans="1:6" ht="15">
      <c r="A164" s="36"/>
      <c r="B164" s="38" t="s">
        <v>100</v>
      </c>
      <c r="C164" s="43"/>
      <c r="D164" s="43"/>
      <c r="E164" s="43"/>
      <c r="F164" s="76"/>
    </row>
  </sheetData>
  <sheetProtection/>
  <mergeCells count="16">
    <mergeCell ref="A37:G37"/>
    <mergeCell ref="F38:F39"/>
    <mergeCell ref="G38:G39"/>
    <mergeCell ref="A38:A39"/>
    <mergeCell ref="B38:B39"/>
    <mergeCell ref="C38:C39"/>
    <mergeCell ref="E38:E39"/>
    <mergeCell ref="D38:D39"/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2014-10-14T07:22:12Z</cp:lastPrinted>
  <dcterms:created xsi:type="dcterms:W3CDTF">1996-10-08T23:32:33Z</dcterms:created>
  <dcterms:modified xsi:type="dcterms:W3CDTF">2014-10-15T07:41:19Z</dcterms:modified>
  <cp:category/>
  <cp:version/>
  <cp:contentType/>
  <cp:contentStatus/>
</cp:coreProperties>
</file>